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1475" windowHeight="11250"/>
  </bookViews>
  <sheets>
    <sheet name="Sheet2" sheetId="2" r:id="rId1"/>
    <sheet name="Sheet1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72" i="1" l="1"/>
  <c r="C671" i="1"/>
  <c r="C670" i="1"/>
  <c r="C669" i="1"/>
  <c r="C668" i="1"/>
  <c r="C667" i="1"/>
  <c r="C666" i="1"/>
  <c r="C665" i="1"/>
  <c r="C664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0" i="1"/>
  <c r="C609" i="1"/>
  <c r="C608" i="1"/>
  <c r="C607" i="1"/>
  <c r="C606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2" i="1"/>
  <c r="C571" i="1"/>
  <c r="C570" i="1"/>
  <c r="C569" i="1"/>
  <c r="C568" i="1"/>
  <c r="C567" i="1"/>
  <c r="C562" i="1"/>
  <c r="C561" i="1"/>
  <c r="C560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29" i="1"/>
  <c r="C528" i="1"/>
  <c r="C527" i="1"/>
  <c r="C526" i="1"/>
  <c r="C525" i="1"/>
  <c r="C524" i="1"/>
  <c r="C523" i="1"/>
  <c r="C522" i="1"/>
  <c r="C517" i="1"/>
  <c r="C516" i="1"/>
  <c r="C515" i="1"/>
  <c r="C514" i="1"/>
  <c r="C513" i="1"/>
  <c r="C512" i="1"/>
  <c r="C507" i="1"/>
  <c r="C506" i="1"/>
  <c r="C505" i="1"/>
  <c r="C504" i="1"/>
  <c r="C503" i="1"/>
  <c r="C502" i="1"/>
  <c r="C501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3" i="1"/>
  <c r="C452" i="1"/>
  <c r="C451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5" i="1"/>
  <c r="C424" i="1"/>
  <c r="C423" i="1"/>
  <c r="C422" i="1"/>
  <c r="C421" i="1"/>
  <c r="C420" i="1"/>
  <c r="C419" i="1"/>
  <c r="C418" i="1"/>
  <c r="C417" i="1"/>
  <c r="C412" i="1"/>
  <c r="C411" i="1"/>
  <c r="C410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47" i="1"/>
  <c r="C346" i="1"/>
  <c r="C345" i="1"/>
  <c r="C344" i="1"/>
  <c r="C343" i="1"/>
  <c r="C342" i="1"/>
  <c r="C341" i="1"/>
  <c r="C340" i="1"/>
  <c r="C339" i="1"/>
  <c r="C338" i="1"/>
  <c r="C337" i="1"/>
  <c r="C332" i="1"/>
  <c r="C331" i="1"/>
  <c r="C330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297" i="1"/>
  <c r="C296" i="1"/>
  <c r="C295" i="1"/>
  <c r="C294" i="1"/>
  <c r="C293" i="1"/>
  <c r="C292" i="1"/>
  <c r="C291" i="1"/>
  <c r="C290" i="1"/>
  <c r="C286" i="1"/>
  <c r="C285" i="1"/>
  <c r="C281" i="1"/>
  <c r="C280" i="1"/>
  <c r="C279" i="1"/>
  <c r="C278" i="1"/>
  <c r="C274" i="1"/>
  <c r="C273" i="1"/>
  <c r="C272" i="1"/>
  <c r="C271" i="1"/>
  <c r="C270" i="1"/>
  <c r="C269" i="1"/>
  <c r="C268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2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<sst xmlns="http://schemas.openxmlformats.org/spreadsheetml/2006/main" count="926" uniqueCount="483">
  <si>
    <t>Journal Title</t>
  </si>
  <si>
    <t>Years</t>
  </si>
  <si>
    <t>Database</t>
  </si>
  <si>
    <t>Open dash after a year means until the present.</t>
  </si>
  <si>
    <t>example 2000 - means from 2000 until now</t>
  </si>
  <si>
    <t>American Educational Research Association (AERA) Journals</t>
  </si>
  <si>
    <t>Educational Researcher (ER)</t>
  </si>
  <si>
    <t>1972 -</t>
  </si>
  <si>
    <t>1972 - 2008</t>
  </si>
  <si>
    <t>American Educational Research Journal (AERJ)</t>
  </si>
  <si>
    <t>1996 -</t>
  </si>
  <si>
    <t>1964 -</t>
  </si>
  <si>
    <t>1964 - 2008</t>
  </si>
  <si>
    <t>Educational Evaluation and Policy Analysis (EEPA)</t>
  </si>
  <si>
    <t>1979 -</t>
  </si>
  <si>
    <t>Journal of Educational and Behavioral Statistics (JEBS)</t>
  </si>
  <si>
    <t>1976 -</t>
  </si>
  <si>
    <t>1994 - 2008</t>
  </si>
  <si>
    <t>Review of Educational Research (RER)</t>
  </si>
  <si>
    <t>1931 -</t>
  </si>
  <si>
    <t>1931 - 2008</t>
  </si>
  <si>
    <t>Review of Research in Education (RRE)</t>
  </si>
  <si>
    <t>1973 -</t>
  </si>
  <si>
    <t>Academic Exchange Quarterly</t>
  </si>
  <si>
    <t>2009 -</t>
  </si>
  <si>
    <t>Active Learning in Higher Education</t>
  </si>
  <si>
    <t>2000 -</t>
  </si>
  <si>
    <t>Adult Education Quarterly</t>
  </si>
  <si>
    <t>1950 -</t>
  </si>
  <si>
    <t>American Educational Research Journal</t>
  </si>
  <si>
    <t>American Journal of Distance Education</t>
  </si>
  <si>
    <t>2002 - One year embargo</t>
  </si>
  <si>
    <t>Arts &amp; Humanities in Higher Education</t>
  </si>
  <si>
    <t>2002 -</t>
  </si>
  <si>
    <t>ASHE Higher Education Report</t>
  </si>
  <si>
    <t>2005 - Embargo one year</t>
  </si>
  <si>
    <t>Assessment Update</t>
  </si>
  <si>
    <t>1997 - One year embargo</t>
  </si>
  <si>
    <t>Chronicle of Higher Education</t>
  </si>
  <si>
    <t>Current 3 months, paper Bargman Room</t>
  </si>
  <si>
    <t>College Teaching</t>
  </si>
  <si>
    <t>1990 - One year embargo</t>
  </si>
  <si>
    <t>College Teaching Methods &amp; Styles Journal</t>
  </si>
  <si>
    <t>2009 - 2010</t>
  </si>
  <si>
    <t>Comparative Education</t>
  </si>
  <si>
    <t>1964 - 2007</t>
  </si>
  <si>
    <t>Contemporary Issues in Technology and Teacher Education</t>
  </si>
  <si>
    <t>Educational Forum</t>
  </si>
  <si>
    <t>2005 -</t>
  </si>
  <si>
    <t>Educational Leadership</t>
  </si>
  <si>
    <t>1943 -</t>
  </si>
  <si>
    <t>Educational Research Quarterly: ERQ</t>
  </si>
  <si>
    <t>2001 -</t>
  </si>
  <si>
    <t>Educational Researcher</t>
  </si>
  <si>
    <t xml:space="preserve">1972 - </t>
  </si>
  <si>
    <t>Educational Technology Research and Development</t>
  </si>
  <si>
    <t>2004 - One year embargo</t>
  </si>
  <si>
    <t>Harvard Educational Review</t>
  </si>
  <si>
    <t>1984 -</t>
  </si>
  <si>
    <t>Higher Education</t>
  </si>
  <si>
    <t>1997 -</t>
  </si>
  <si>
    <t>Innovate</t>
  </si>
  <si>
    <t>2004 -</t>
  </si>
  <si>
    <t>Innovations in Education and Teaching Internationally</t>
  </si>
  <si>
    <t>2001 - 18 month embargo</t>
  </si>
  <si>
    <t>Innovative Higher Education</t>
  </si>
  <si>
    <t>Interdisciplinary Journal of E-Learning &amp; Learning Objects (IJELLO)</t>
  </si>
  <si>
    <t>Interdisciplinary Journal of Problem-based Learning</t>
  </si>
  <si>
    <t xml:space="preserve">2010 - </t>
  </si>
  <si>
    <t>Insight: A Journal of Scholarly Teaching</t>
  </si>
  <si>
    <t>2006 -</t>
  </si>
  <si>
    <t>Instructional Science</t>
  </si>
  <si>
    <t>2000 - One year embargo</t>
  </si>
  <si>
    <t>International Journal for Academic Dvelopment</t>
  </si>
  <si>
    <t>1998 - One year embargo</t>
  </si>
  <si>
    <t>International Journal for the Scholarship of Teaching and Learning</t>
  </si>
  <si>
    <t>2007 -</t>
  </si>
  <si>
    <t>2008 -</t>
  </si>
  <si>
    <t>International Journal of Teaching and Learning in Higher Education IJTLHE</t>
  </si>
  <si>
    <t>Journal of Adult Education</t>
  </si>
  <si>
    <t>Journal of Classroom Interaction</t>
  </si>
  <si>
    <t>Journal of College Student Development</t>
  </si>
  <si>
    <t>2003 -</t>
  </si>
  <si>
    <t>Journal of College Teaching and Learning</t>
  </si>
  <si>
    <t>Journal of Developmental Education</t>
  </si>
  <si>
    <t>Journal of Educational Research</t>
  </si>
  <si>
    <t>1974 - 18 months embargo</t>
  </si>
  <si>
    <t>Journal of Educational Technology &amp; Society</t>
  </si>
  <si>
    <t xml:space="preserve">2008 - </t>
  </si>
  <si>
    <t xml:space="preserve">1998 - </t>
  </si>
  <si>
    <t>JET The Journal of Effective Teaching</t>
  </si>
  <si>
    <t>Journal of Experimental Education</t>
  </si>
  <si>
    <t>1994 - 18 months embargo</t>
  </si>
  <si>
    <t>1996 -  18 months embargo</t>
  </si>
  <si>
    <t>Journal of Experimental Psychology: Learning, Memory &amp; Cognition</t>
  </si>
  <si>
    <t>1916 -</t>
  </si>
  <si>
    <t>Journal of Further and Higher Education</t>
  </si>
  <si>
    <t>1998 - 18 months embargo</t>
  </si>
  <si>
    <t>Journal of General Education</t>
  </si>
  <si>
    <t>1999 -</t>
  </si>
  <si>
    <t>2002 - Six months embargo</t>
  </si>
  <si>
    <t>2005 - Six months embargo</t>
  </si>
  <si>
    <t>Journal of Higher Education</t>
  </si>
  <si>
    <t xml:space="preserve">1990 - </t>
  </si>
  <si>
    <t>1930 - 2008</t>
  </si>
  <si>
    <t xml:space="preserve">2003 - </t>
  </si>
  <si>
    <t>Journal of Learning Sciences</t>
  </si>
  <si>
    <t>1991 - 18 months embargo</t>
  </si>
  <si>
    <t>1991 - 2005</t>
  </si>
  <si>
    <t>Journal of Moral Education</t>
  </si>
  <si>
    <t>1990 - One month embargo</t>
  </si>
  <si>
    <t>1990 - 18 months embargo</t>
  </si>
  <si>
    <t>Journal of Scholarship of Teaching and Learning</t>
  </si>
  <si>
    <t>Journal of Staff Development</t>
  </si>
  <si>
    <t>2010 -</t>
  </si>
  <si>
    <t>Journal of Thought</t>
  </si>
  <si>
    <t>Journal of Virtual Worlds Research</t>
  </si>
  <si>
    <t>Learning and Individual Differences</t>
  </si>
  <si>
    <t>1989 -</t>
  </si>
  <si>
    <t>Learning and Instruction</t>
  </si>
  <si>
    <t>1991 -</t>
  </si>
  <si>
    <t>Liberal Education</t>
  </si>
  <si>
    <t>1990 -</t>
  </si>
  <si>
    <t>Mentor: An Academic Advising Journal: Pennsylvania State University</t>
  </si>
  <si>
    <t>2011 -</t>
  </si>
  <si>
    <t>Mind, Brain, and Education</t>
  </si>
  <si>
    <t>2007 - One year embargo</t>
  </si>
  <si>
    <t>MountainRise</t>
  </si>
  <si>
    <t>NACADA: National Academic Advising Association</t>
  </si>
  <si>
    <t>New Directions for Teaching and Learning</t>
  </si>
  <si>
    <t>Peabody Journal of Education</t>
  </si>
  <si>
    <t>1996 - 18 months embargo</t>
  </si>
  <si>
    <t>1923 - 2004</t>
  </si>
  <si>
    <t>Pedagogy: Critical Approaches to Teaching Literature, Culture &amp; Schooling</t>
  </si>
  <si>
    <t>Phi Delta Kappan</t>
  </si>
  <si>
    <t>1992 -</t>
  </si>
  <si>
    <t>1994 -</t>
  </si>
  <si>
    <t>Research in Higher Education</t>
  </si>
  <si>
    <t>Research in Higher Education Journal</t>
  </si>
  <si>
    <t>Research Strategies</t>
  </si>
  <si>
    <t>1997 - 2005</t>
  </si>
  <si>
    <t>Review of Educational Research</t>
  </si>
  <si>
    <t>Review of Higher Education</t>
  </si>
  <si>
    <t>Review of Higher Education &amp; Self Learning</t>
  </si>
  <si>
    <t>Review of Research in Education</t>
  </si>
  <si>
    <t>1973 - 2008</t>
  </si>
  <si>
    <t>Studies in Higher Education</t>
  </si>
  <si>
    <t>Teacher-Scholar: The Journal of the State Comprehensive University</t>
  </si>
  <si>
    <t>Teaching in Higher Education</t>
  </si>
  <si>
    <t>Theory into Practice</t>
  </si>
  <si>
    <t>1975 - 18 months embargo</t>
  </si>
  <si>
    <t>1962 - 2005</t>
  </si>
  <si>
    <t xml:space="preserve">1975 - </t>
  </si>
  <si>
    <t>Times Higher Education Supplement</t>
  </si>
  <si>
    <t>Log into the Westlaw database, and search the publications for Times Higher Education Supplement</t>
  </si>
  <si>
    <t>Transformative Dialogues: Teaching and Learning Journal</t>
  </si>
  <si>
    <t>Diversity Issues in Higher Education</t>
  </si>
  <si>
    <t>Black Issues in Higher Education</t>
  </si>
  <si>
    <t>1996 - 2005</t>
  </si>
  <si>
    <t>Black Scholar</t>
  </si>
  <si>
    <t>Diverse Issues in Higher Education</t>
  </si>
  <si>
    <t xml:space="preserve">2005 - </t>
  </si>
  <si>
    <t>Gender and Education</t>
  </si>
  <si>
    <t>Journal of Black Studies</t>
  </si>
  <si>
    <t>1970 -</t>
  </si>
  <si>
    <t>Journal of Blacks in Higher Education</t>
  </si>
  <si>
    <t>1993 - 2008</t>
  </si>
  <si>
    <t>10/1/2007 -</t>
  </si>
  <si>
    <t>Journal of Negro Education</t>
  </si>
  <si>
    <t>1932 - 2008</t>
  </si>
  <si>
    <t>Pedagogy, Culture &amp; Society</t>
  </si>
  <si>
    <t>2006 - 18 months embargo</t>
  </si>
  <si>
    <t>Race, Ethnicity and Education</t>
  </si>
  <si>
    <t>1999 - 18 months embargo</t>
  </si>
  <si>
    <t>Western Journal of Black Studies</t>
  </si>
  <si>
    <t>1998 -</t>
  </si>
  <si>
    <t>Architecture</t>
  </si>
  <si>
    <t>Art Education</t>
  </si>
  <si>
    <t>1948 - 2006</t>
  </si>
  <si>
    <t>Arts Education Policy Review</t>
  </si>
  <si>
    <t>1992 - 18 months embargo</t>
  </si>
  <si>
    <t xml:space="preserve">International Journal of Art &amp; Design Education </t>
  </si>
  <si>
    <t>International Journal of Education and the Arts</t>
  </si>
  <si>
    <t>Journal of Aesthetic Education</t>
  </si>
  <si>
    <t>1966 - 2008</t>
  </si>
  <si>
    <t>Journal of Architectural Education</t>
  </si>
  <si>
    <t>1999 - One year embargo</t>
  </si>
  <si>
    <t>1984 - 2001</t>
  </si>
  <si>
    <t>Journal of Architectural Education - older issues</t>
  </si>
  <si>
    <t>1947 - 1974</t>
  </si>
  <si>
    <t>Journal of the American Planning Association</t>
  </si>
  <si>
    <t>1995 - 18 months embargo</t>
  </si>
  <si>
    <t>Studies in Art Education</t>
  </si>
  <si>
    <t>1995 - 2006</t>
  </si>
  <si>
    <t>Biology</t>
  </si>
  <si>
    <t>American Biology Teacher</t>
  </si>
  <si>
    <t>1938 -</t>
  </si>
  <si>
    <t>Bioscene: Journal of College Biology Teaching</t>
  </si>
  <si>
    <t>Bioscience</t>
  </si>
  <si>
    <t xml:space="preserve">Bioscience E-journal </t>
  </si>
  <si>
    <t>CBE: Life Sciences Education (American Society of Cell Biology)</t>
  </si>
  <si>
    <t>Journal of Biological Education</t>
  </si>
  <si>
    <t>1990 - 2010</t>
  </si>
  <si>
    <t>Business</t>
  </si>
  <si>
    <t>Accounting Education</t>
  </si>
  <si>
    <t>Accounting Horizons</t>
  </si>
  <si>
    <t>1995 -</t>
  </si>
  <si>
    <t>1987 -</t>
  </si>
  <si>
    <t>American Journal of Business Education</t>
  </si>
  <si>
    <t>Delta Pi Epsilon Journal</t>
  </si>
  <si>
    <t>Issues in Accounting Education</t>
  </si>
  <si>
    <t xml:space="preserve">1983 - </t>
  </si>
  <si>
    <t>Journal of Accountancy</t>
  </si>
  <si>
    <t>1965 -</t>
  </si>
  <si>
    <t>1983 -</t>
  </si>
  <si>
    <t>Journal of Applied Finance</t>
  </si>
  <si>
    <t>Journal of Banking and Finance</t>
  </si>
  <si>
    <t>1977 -</t>
  </si>
  <si>
    <t>Journal of Business and Technical Communication</t>
  </si>
  <si>
    <t>Journal of Business Communication</t>
  </si>
  <si>
    <t>1963 -</t>
  </si>
  <si>
    <t>Journal of Business Ethics</t>
  </si>
  <si>
    <t>1982 -</t>
  </si>
  <si>
    <t>Journal of Economic Education</t>
  </si>
  <si>
    <t>1969 - 18 months embargo</t>
  </si>
  <si>
    <t>1979 - 18 months embargo</t>
  </si>
  <si>
    <t>Journal of Education for Business</t>
  </si>
  <si>
    <t>Journal of Jesuit Business Education</t>
  </si>
  <si>
    <t>HF 1101 .J68     (paper in Bargman Room)</t>
  </si>
  <si>
    <t>Journal of Management Education</t>
  </si>
  <si>
    <t>1975 -</t>
  </si>
  <si>
    <t>Journal of Marketing Education</t>
  </si>
  <si>
    <t>Journal of Teaching in International Business</t>
  </si>
  <si>
    <t>Marketing Education Review</t>
  </si>
  <si>
    <t>Chemistry</t>
  </si>
  <si>
    <t>TCE The Chemical Educator</t>
  </si>
  <si>
    <t>Chemistry Education Research and Practice in Europe</t>
  </si>
  <si>
    <t>Journal of Chemical Education</t>
  </si>
  <si>
    <t xml:space="preserve">1924 - </t>
  </si>
  <si>
    <t>Communications/Journalism</t>
  </si>
  <si>
    <t>Journalism and Mass Communication Educator</t>
  </si>
  <si>
    <t>1995 - One year embargo</t>
  </si>
  <si>
    <t>2003 - One year embargo</t>
  </si>
  <si>
    <t>Computer Science</t>
  </si>
  <si>
    <t>Computer Science Education</t>
  </si>
  <si>
    <t>Innovations in Teaching and Learning in Information and Computer Science (ITALICS)</t>
  </si>
  <si>
    <t>Mathematics and Computer Education</t>
  </si>
  <si>
    <t>Simulation and Gaming</t>
  </si>
  <si>
    <t>Counseling -Social Sciences</t>
  </si>
  <si>
    <t>Anthropology &amp; Education Quarterly</t>
  </si>
  <si>
    <t>2008 - One year embargo</t>
  </si>
  <si>
    <t>1976 - 2004</t>
  </si>
  <si>
    <t>Antropology Today</t>
  </si>
  <si>
    <t>1985 - 2006</t>
  </si>
  <si>
    <t>Counselor Education and Supervision</t>
  </si>
  <si>
    <t>1990 -One year embargo</t>
  </si>
  <si>
    <t>2000 - 18 months embargo</t>
  </si>
  <si>
    <t>2012 -</t>
  </si>
  <si>
    <t>Educational Gerontology</t>
  </si>
  <si>
    <t>1993 - 18 months embargo</t>
  </si>
  <si>
    <t>Family Relations</t>
  </si>
  <si>
    <t>1980 - 2006</t>
  </si>
  <si>
    <t>Journal of Counseling Psychology</t>
  </si>
  <si>
    <t>1954 -</t>
  </si>
  <si>
    <t>Measurement and Evaluation in Counseling and Development</t>
  </si>
  <si>
    <t>2009 - 18 months embargo</t>
  </si>
  <si>
    <t>Measurement and Evaluation in Counseling and Development (older issues)</t>
  </si>
  <si>
    <t>1990 - 2000</t>
  </si>
  <si>
    <t>2000 - 2009</t>
  </si>
  <si>
    <t>Sociology of Education</t>
  </si>
  <si>
    <t>1963 - One year embargo</t>
  </si>
  <si>
    <t>1963 - 2009</t>
  </si>
  <si>
    <t>Teaching Sociology</t>
  </si>
  <si>
    <t>Dentistry</t>
  </si>
  <si>
    <t>European Journal of Dental Education</t>
  </si>
  <si>
    <t>2002 -One year embargo</t>
  </si>
  <si>
    <t>Journal of Dental Education</t>
  </si>
  <si>
    <t>Economics</t>
  </si>
  <si>
    <t>Journal of Economic Literature</t>
  </si>
  <si>
    <t>1969 - Two year embargo</t>
  </si>
  <si>
    <t>1969 - 2008</t>
  </si>
  <si>
    <t>Journal of Economic Perspectives</t>
  </si>
  <si>
    <t>1987 - Two year embargo</t>
  </si>
  <si>
    <t>1987 - 2010</t>
  </si>
  <si>
    <t>Journal of Economic Surveys</t>
  </si>
  <si>
    <t>1987 - One year embargo</t>
  </si>
  <si>
    <t>Engineering</t>
  </si>
  <si>
    <t>ASEE Prism</t>
  </si>
  <si>
    <t>International Journal of Electrical Engineering Education</t>
  </si>
  <si>
    <t xml:space="preserve">1999 - </t>
  </si>
  <si>
    <t>International Journal of Mechanical Engineering Education</t>
  </si>
  <si>
    <t>Journal of Educational Computing Research</t>
  </si>
  <si>
    <t>2003 - 6 months embargo</t>
  </si>
  <si>
    <t>Journal of Educational Technology Systems</t>
  </si>
  <si>
    <t>2002 - 6 months embargo</t>
  </si>
  <si>
    <t>Journal of Engineering Education</t>
  </si>
  <si>
    <t>Journal of Information Systems Education</t>
  </si>
  <si>
    <t>Journal of Information Technology Education</t>
  </si>
  <si>
    <t>Journal of Research on Technology in Education</t>
  </si>
  <si>
    <t>SIGCSE - Technical Symposium on Computer Science Education</t>
  </si>
  <si>
    <t>English</t>
  </si>
  <si>
    <t>Assessing Writing</t>
  </si>
  <si>
    <t>College Composition and Communication</t>
  </si>
  <si>
    <t>1950 - 2008</t>
  </si>
  <si>
    <t>College English</t>
  </si>
  <si>
    <t>1939 - 2008</t>
  </si>
  <si>
    <t>1974 -</t>
  </si>
  <si>
    <t>Community Literacy Journal</t>
  </si>
  <si>
    <t>Composition Forum</t>
  </si>
  <si>
    <t>Computers and Composition</t>
  </si>
  <si>
    <t>Enculturation: A Journal of Rhetoric, Writing, and Culture</t>
  </si>
  <si>
    <t>Journal of Basic Writing</t>
  </si>
  <si>
    <t>Kairos: A Journal for Teachers of Writing in Webbed Environments</t>
  </si>
  <si>
    <t>Modern Language Journal</t>
  </si>
  <si>
    <t>1916 - 2008</t>
  </si>
  <si>
    <t>1996 - One year embargo</t>
  </si>
  <si>
    <t>2001 - One year embargo</t>
  </si>
  <si>
    <t>Rhetoric Review</t>
  </si>
  <si>
    <t>2001 - 18 months embargo</t>
  </si>
  <si>
    <t>1985 - 2003</t>
  </si>
  <si>
    <t>WAC Journal</t>
  </si>
  <si>
    <t>Writing Lab Newsletter</t>
  </si>
  <si>
    <t>Written Communication</t>
  </si>
  <si>
    <t>Ethics</t>
  </si>
  <si>
    <t>Teaching Ethics</t>
  </si>
  <si>
    <t>History</t>
  </si>
  <si>
    <t>History Cooperative (database)</t>
  </si>
  <si>
    <t>History Teacher</t>
  </si>
  <si>
    <t>1967 - 2008</t>
  </si>
  <si>
    <t>Teaching History</t>
  </si>
  <si>
    <t>Teaching History: A Journal of Methods</t>
  </si>
  <si>
    <t xml:space="preserve">2000 - </t>
  </si>
  <si>
    <t>Language Studies</t>
  </si>
  <si>
    <t>Canadian Modern Language Review</t>
  </si>
  <si>
    <t>1996 - 6 months review</t>
  </si>
  <si>
    <t>Computer Assisted Language Learning</t>
  </si>
  <si>
    <t>1997 - 18 months embargo</t>
  </si>
  <si>
    <t>Foreign Lanuage Annals</t>
  </si>
  <si>
    <t>Journal of Second Language Writing</t>
  </si>
  <si>
    <t>Language Learning and Technology LL&amp;T</t>
  </si>
  <si>
    <t>Language Learning Journal</t>
  </si>
  <si>
    <t>Language Teaching Research</t>
  </si>
  <si>
    <t>Linguistics and Education</t>
  </si>
  <si>
    <t>1988 -</t>
  </si>
  <si>
    <t>Second Language Research</t>
  </si>
  <si>
    <t>1985 -</t>
  </si>
  <si>
    <t>Law</t>
  </si>
  <si>
    <t>Journal of Legal Studies Education</t>
  </si>
  <si>
    <t>Legal Studies Forum</t>
  </si>
  <si>
    <t xml:space="preserve">Mathematics </t>
  </si>
  <si>
    <t>College Mathematics Journal: Mathematical Association of America</t>
  </si>
  <si>
    <t>1984 - 2008</t>
  </si>
  <si>
    <t>Educational Studies in Mathematics</t>
  </si>
  <si>
    <t>International Journal of Mathematics in Science and Technology</t>
  </si>
  <si>
    <t>1998 - 18  months embargo</t>
  </si>
  <si>
    <t>Journal of Mathematics Teacher Education</t>
  </si>
  <si>
    <t>Journal of Statistics Education</t>
  </si>
  <si>
    <t>1993 -</t>
  </si>
  <si>
    <t>PRIMUS: Problems, Resources, and Issues in Mathematics Undergraduate Studies</t>
  </si>
  <si>
    <t>Rand Journal of Economics</t>
  </si>
  <si>
    <t>1999 - 2008</t>
  </si>
  <si>
    <t xml:space="preserve">2009 - </t>
  </si>
  <si>
    <t>School Science and Mathematics</t>
  </si>
  <si>
    <t>2005 - One year embargo</t>
  </si>
  <si>
    <t>Teaching Mathematics and Its Application</t>
  </si>
  <si>
    <t>Teaching Statistics</t>
  </si>
  <si>
    <t>Music</t>
  </si>
  <si>
    <t>International Journal of Music Education</t>
  </si>
  <si>
    <t>Journal of Historical Resarch in Music Education</t>
  </si>
  <si>
    <t>Journal of Music Teacher Education</t>
  </si>
  <si>
    <t>Journal of Reseach in Music Education</t>
  </si>
  <si>
    <t>Music Educators Journal</t>
  </si>
  <si>
    <t>1914 -</t>
  </si>
  <si>
    <t>Music Education Research</t>
  </si>
  <si>
    <t>Philospphy of Music Education Review</t>
  </si>
  <si>
    <t>Teaching Music</t>
  </si>
  <si>
    <t>Update: Applications of Research in Music Education</t>
  </si>
  <si>
    <t>Nursing</t>
  </si>
  <si>
    <t>Advances in Physiology Education</t>
  </si>
  <si>
    <t>Journal of Nursing Education</t>
  </si>
  <si>
    <t>Journal of Professional Nursing</t>
  </si>
  <si>
    <t>Nurse Educator</t>
  </si>
  <si>
    <t>Physiologist (newsletter)</t>
  </si>
  <si>
    <t>Philosophy</t>
  </si>
  <si>
    <t>Metaphilosophy</t>
  </si>
  <si>
    <t>Studies in Philosophy and Education</t>
  </si>
  <si>
    <t>Political Science</t>
  </si>
  <si>
    <t>Journal of Political Science Education</t>
  </si>
  <si>
    <t>2005 - 18 months embargo</t>
  </si>
  <si>
    <t>Journal of Public Affairs Education</t>
  </si>
  <si>
    <t>Persepectives on Political Science</t>
  </si>
  <si>
    <t>Political Studies Review</t>
  </si>
  <si>
    <t>PS Political Science &amp; Politics</t>
  </si>
  <si>
    <t>1988 -2008</t>
  </si>
  <si>
    <t>Teaching Public Administration</t>
  </si>
  <si>
    <t>Psychology</t>
  </si>
  <si>
    <t>American Behavioral Scientist</t>
  </si>
  <si>
    <t xml:space="preserve">1957 - </t>
  </si>
  <si>
    <t>1957 -</t>
  </si>
  <si>
    <t>Cognition and Instruction</t>
  </si>
  <si>
    <t>1984 - 18 months embargo</t>
  </si>
  <si>
    <t>1984 - 2005</t>
  </si>
  <si>
    <t>Contemporary Educational Psychology</t>
  </si>
  <si>
    <t>Educational Psychologist</t>
  </si>
  <si>
    <t>1985 - 18 months embargo</t>
  </si>
  <si>
    <t>1985 One year embargo</t>
  </si>
  <si>
    <t>International Journal of Behavioral Development</t>
  </si>
  <si>
    <t>1978 -</t>
  </si>
  <si>
    <t>Journal of Applied Behavioral Science</t>
  </si>
  <si>
    <t>Journal of Educational Psychology</t>
  </si>
  <si>
    <t>1910 -</t>
  </si>
  <si>
    <t>Journal of Instructional Psychology</t>
  </si>
  <si>
    <t>Small Group Research</t>
  </si>
  <si>
    <t>TEP: Teaching Educational Psychology</t>
  </si>
  <si>
    <t>Teaching of Psychology</t>
  </si>
  <si>
    <t>Physics</t>
  </si>
  <si>
    <t>Journal of Physics Teacher Education Online</t>
  </si>
  <si>
    <t>Physical Review Special Topics: Physics Education Research</t>
  </si>
  <si>
    <t>Physics Education</t>
  </si>
  <si>
    <t>Religion</t>
  </si>
  <si>
    <t>Journal of Adult Theological Education</t>
  </si>
  <si>
    <t>2004 - 3 months embargo</t>
  </si>
  <si>
    <t>Religious Education</t>
  </si>
  <si>
    <t>1926 - 2010</t>
  </si>
  <si>
    <t>Teaching Theology and Religion</t>
  </si>
  <si>
    <t>Theological Education</t>
  </si>
  <si>
    <t>Science</t>
  </si>
  <si>
    <t>Astronomy Education Review</t>
  </si>
  <si>
    <t>Electronic Journal of Science Education</t>
  </si>
  <si>
    <t>Environmental Education Research</t>
  </si>
  <si>
    <t>International of Science Education</t>
  </si>
  <si>
    <t>Journal of College Science Teaching</t>
  </si>
  <si>
    <t>Journal of Environmental Education</t>
  </si>
  <si>
    <t>1994 - One year embargo</t>
  </si>
  <si>
    <t>Journal of Geography</t>
  </si>
  <si>
    <t>Journal of Geography in Higher Education</t>
  </si>
  <si>
    <t>Journal of Science Education and Technology</t>
  </si>
  <si>
    <t>Journal of Science Teacher Education</t>
  </si>
  <si>
    <t>Research in Science and Techological Education</t>
  </si>
  <si>
    <t>1990 - 18 month embargo</t>
  </si>
  <si>
    <t>Science and Education</t>
  </si>
  <si>
    <t>Science Education</t>
  </si>
  <si>
    <t>2006 - One year embargo</t>
  </si>
  <si>
    <t>Science Education International</t>
  </si>
  <si>
    <t>Teaching Geography</t>
  </si>
  <si>
    <t>Social Work</t>
  </si>
  <si>
    <t>Health and Social Care in the Community</t>
  </si>
  <si>
    <t>Journal of Social Work Education</t>
  </si>
  <si>
    <t>Teacher Education</t>
  </si>
  <si>
    <t>Action in Teacher Education</t>
  </si>
  <si>
    <t>Asia-Pacific Journal of Teacher Education</t>
  </si>
  <si>
    <t>Education</t>
  </si>
  <si>
    <t>European Journal of Teacher Education</t>
  </si>
  <si>
    <t>1998 - 18 month embargo</t>
  </si>
  <si>
    <t xml:space="preserve">1984 - </t>
  </si>
  <si>
    <t>Journal of Digital Learning in Teacher Education</t>
  </si>
  <si>
    <t>Journal of Education for Library &amp; Information Science</t>
  </si>
  <si>
    <t>Journal of Education for Teaching: JET</t>
  </si>
  <si>
    <t>Journal of Physical Education, Recreation and Dance JOPERD</t>
  </si>
  <si>
    <t>Journal of Teacher Education</t>
  </si>
  <si>
    <t>Reading Improvement</t>
  </si>
  <si>
    <t>Teacher and Teacher Education</t>
  </si>
  <si>
    <t>Teacher Education and Special Education</t>
  </si>
  <si>
    <t>Teacher Education Quarterly</t>
  </si>
  <si>
    <t>Teacher Educator</t>
  </si>
  <si>
    <t>2008 - 18 months embargo</t>
  </si>
  <si>
    <t>Technology Focus</t>
  </si>
  <si>
    <t>2002 - 18 months embargo</t>
  </si>
  <si>
    <t>Australasian Journal of Educational Technology</t>
  </si>
  <si>
    <t>British Journal of Educational Technology</t>
  </si>
  <si>
    <t>Computers and Education</t>
  </si>
  <si>
    <t>EDUCAUSE Review</t>
  </si>
  <si>
    <t>International Journal of Computer-Supported Collaborative Learning</t>
  </si>
  <si>
    <t>A7</t>
  </si>
  <si>
    <t>A28</t>
  </si>
  <si>
    <t>A166</t>
  </si>
  <si>
    <t>A191</t>
  </si>
  <si>
    <t>A222</t>
  </si>
  <si>
    <t>A277</t>
  </si>
  <si>
    <t>A237</t>
  </si>
  <si>
    <t>General Journals on University Teaching</t>
  </si>
  <si>
    <t>University Teaching Journals available throug the UDM Libraries</t>
  </si>
  <si>
    <t>(Click on a subject area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</si>
</sst>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1"/>
    <xf numFmtId="0" fontId="0" fillId="0" borderId="0" xfId="0" applyFont="1"/>
    <xf numFmtId="0" fontId="4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3" fillId="0" borderId="0" xfId="1" applyAlignment="1">
      <alignment horizontal="left" wrapText="1"/>
    </xf>
    <xf numFmtId="0" fontId="3" fillId="0" borderId="0" xfId="1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tabSelected="1" workbookViewId="0">
      <selection activeCell="L14" sqref="L14"/>
    </sheetView>
  </sheetViews>
  <sheetFormatPr defaultRowHeight="15" x14ac:dyDescent="0.25"/>
  <cols>
    <col min="1" max="1" width="57.5703125" customWidth="1"/>
  </cols>
  <sheetData>
    <row r="1" spans="1:1" x14ac:dyDescent="0.25">
      <c r="A1" s="19" t="s">
        <v>481</v>
      </c>
    </row>
    <row r="2" spans="1:1" x14ac:dyDescent="0.25">
      <c r="A2" s="20" t="s">
        <v>482</v>
      </c>
    </row>
    <row r="3" spans="1:1" x14ac:dyDescent="0.25">
      <c r="A3" s="20"/>
    </row>
    <row r="4" spans="1:1" x14ac:dyDescent="0.25">
      <c r="A4" s="17" t="s">
        <v>5</v>
      </c>
    </row>
    <row r="5" spans="1:1" x14ac:dyDescent="0.25">
      <c r="A5" s="18" t="s">
        <v>480</v>
      </c>
    </row>
    <row r="6" spans="1:1" x14ac:dyDescent="0.25">
      <c r="A6" s="18" t="s">
        <v>156</v>
      </c>
    </row>
    <row r="7" spans="1:1" x14ac:dyDescent="0.25">
      <c r="A7" s="18" t="s">
        <v>176</v>
      </c>
    </row>
    <row r="8" spans="1:1" x14ac:dyDescent="0.25">
      <c r="A8" s="18" t="s">
        <v>194</v>
      </c>
    </row>
    <row r="9" spans="1:1" x14ac:dyDescent="0.25">
      <c r="A9" s="18" t="s">
        <v>203</v>
      </c>
    </row>
    <row r="10" spans="1:1" x14ac:dyDescent="0.25">
      <c r="A10" s="18" t="s">
        <v>234</v>
      </c>
    </row>
    <row r="11" spans="1:1" x14ac:dyDescent="0.25">
      <c r="A11" s="18" t="s">
        <v>239</v>
      </c>
    </row>
    <row r="12" spans="1:1" x14ac:dyDescent="0.25">
      <c r="A12" s="18" t="s">
        <v>243</v>
      </c>
    </row>
    <row r="13" spans="1:1" x14ac:dyDescent="0.25">
      <c r="A13" s="18" t="s">
        <v>248</v>
      </c>
    </row>
    <row r="14" spans="1:1" x14ac:dyDescent="0.25">
      <c r="A14" s="18" t="s">
        <v>273</v>
      </c>
    </row>
    <row r="15" spans="1:1" x14ac:dyDescent="0.25">
      <c r="A15" s="18" t="s">
        <v>277</v>
      </c>
    </row>
    <row r="16" spans="1:1" x14ac:dyDescent="0.25">
      <c r="A16" s="18" t="s">
        <v>286</v>
      </c>
    </row>
    <row r="17" spans="1:1" x14ac:dyDescent="0.25">
      <c r="A17" s="18" t="s">
        <v>300</v>
      </c>
    </row>
    <row r="18" spans="1:1" x14ac:dyDescent="0.25">
      <c r="A18" s="18" t="s">
        <v>323</v>
      </c>
    </row>
    <row r="19" spans="1:1" x14ac:dyDescent="0.25">
      <c r="A19" s="18" t="s">
        <v>325</v>
      </c>
    </row>
    <row r="20" spans="1:1" x14ac:dyDescent="0.25">
      <c r="A20" s="18" t="s">
        <v>332</v>
      </c>
    </row>
    <row r="21" spans="1:1" x14ac:dyDescent="0.25">
      <c r="A21" s="18" t="s">
        <v>346</v>
      </c>
    </row>
    <row r="22" spans="1:1" x14ac:dyDescent="0.25">
      <c r="A22" s="18" t="s">
        <v>349</v>
      </c>
    </row>
    <row r="23" spans="1:1" x14ac:dyDescent="0.25">
      <c r="A23" s="18" t="s">
        <v>366</v>
      </c>
    </row>
    <row r="24" spans="1:1" x14ac:dyDescent="0.25">
      <c r="A24" s="18" t="s">
        <v>377</v>
      </c>
    </row>
    <row r="25" spans="1:1" x14ac:dyDescent="0.25">
      <c r="A25" s="18" t="s">
        <v>383</v>
      </c>
    </row>
    <row r="26" spans="1:1" x14ac:dyDescent="0.25">
      <c r="A26" s="18" t="s">
        <v>386</v>
      </c>
    </row>
    <row r="27" spans="1:1" x14ac:dyDescent="0.25">
      <c r="A27" s="18" t="s">
        <v>395</v>
      </c>
    </row>
    <row r="28" spans="1:1" x14ac:dyDescent="0.25">
      <c r="A28" s="18" t="s">
        <v>415</v>
      </c>
    </row>
    <row r="29" spans="1:1" x14ac:dyDescent="0.25">
      <c r="A29" s="18" t="s">
        <v>419</v>
      </c>
    </row>
    <row r="30" spans="1:1" x14ac:dyDescent="0.25">
      <c r="A30" s="18" t="s">
        <v>426</v>
      </c>
    </row>
    <row r="31" spans="1:1" x14ac:dyDescent="0.25">
      <c r="A31" s="18" t="s">
        <v>445</v>
      </c>
    </row>
    <row r="32" spans="1:1" x14ac:dyDescent="0.25">
      <c r="A32" s="18" t="s">
        <v>448</v>
      </c>
    </row>
    <row r="33" spans="1:1" x14ac:dyDescent="0.25">
      <c r="A33" s="18" t="s">
        <v>466</v>
      </c>
    </row>
    <row r="34" spans="1:1" x14ac:dyDescent="0.25">
      <c r="A34" s="12"/>
    </row>
  </sheetData>
  <hyperlinks>
    <hyperlink ref="A4" location="Sheet1!A7" display="American Educational Research Association (AERA) Journals"/>
    <hyperlink ref="A5" location="Sheet1!A28" display="General Journals on College Teaching"/>
    <hyperlink ref="A6" location="Sheet1!A166" display="Diversity Issues in Higher Education"/>
    <hyperlink ref="A7" location="Sheet1!A191" display="Architecture"/>
    <hyperlink ref="A8" location="Sheet1!A222" display="Biology"/>
    <hyperlink ref="A9" location="Sheet1!A237" display="Business"/>
    <hyperlink ref="A10" location="Sheet1!A277" display="Chemistry"/>
    <hyperlink ref="A11" location="Sheet1!A2854" display="Communications/Journalism"/>
    <hyperlink ref="A12" location="Sheet1!A289" display="Computer Science"/>
    <hyperlink ref="A13" location="Sheet1!A300" display="Counseling -Social Sciences"/>
    <hyperlink ref="A14" location="Sheet1!A329" display="Dentistry"/>
    <hyperlink ref="A15" location="Sheet1!A336" display="Economics"/>
    <hyperlink ref="A16" location="Sheet1!A351" display="Engineering"/>
    <hyperlink ref="A17" location="Sheet1!A376" display="English"/>
    <hyperlink ref="A18" location="Sheet1!A409" display="Ethics"/>
    <hyperlink ref="A19" location="Sheet1!A416" display="History"/>
    <hyperlink ref="A20" location="Sheet1!A429" display="Language Studies"/>
    <hyperlink ref="A21" location="Sheet1!A450" display="Law"/>
    <hyperlink ref="A22" location="Sheet1!A457" display="Mathematics "/>
    <hyperlink ref="A23" location="Sheet1!A478" display="Music"/>
    <hyperlink ref="A24" location="Sheet1!A500" display="Nursing"/>
    <hyperlink ref="A25" location="Sheet1!A511" display="Philosophy"/>
    <hyperlink ref="A26" location="Sheet2!A521" display="Political Science"/>
    <hyperlink ref="A27" location="Sheet1!A533" display="Psychology"/>
    <hyperlink ref="A28" location="Sheet1!A559" display="Physics"/>
    <hyperlink ref="A29" location="Sheet1!A566" display="Religion"/>
    <hyperlink ref="A30" location="Sheet1!A576" display="Science"/>
    <hyperlink ref="A31" location="Sheet1!A605" display="Social Work"/>
    <hyperlink ref="A32" location="Sheet1!A614" display="Teacher Education"/>
    <hyperlink ref="A33" location="Sheet1!A663" display="Technology Focu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2"/>
  <sheetViews>
    <sheetView topLeftCell="A27" workbookViewId="0">
      <selection activeCell="A28" sqref="A28"/>
    </sheetView>
  </sheetViews>
  <sheetFormatPr defaultRowHeight="15" x14ac:dyDescent="0.25"/>
  <cols>
    <col min="1" max="1" width="51.7109375" customWidth="1"/>
    <col min="2" max="2" width="24.42578125" customWidth="1"/>
    <col min="3" max="3" width="45.28515625" customWidth="1"/>
  </cols>
  <sheetData>
    <row r="1" spans="1:3" x14ac:dyDescent="0.25">
      <c r="A1" s="1" t="s">
        <v>0</v>
      </c>
      <c r="B1" s="2" t="s">
        <v>1</v>
      </c>
      <c r="C1" s="1" t="s">
        <v>2</v>
      </c>
    </row>
    <row r="2" spans="1:3" x14ac:dyDescent="0.25">
      <c r="A2" s="3"/>
      <c r="B2" s="4"/>
    </row>
    <row r="3" spans="1:3" x14ac:dyDescent="0.25">
      <c r="A3" s="3"/>
      <c r="B3" s="5" t="s">
        <v>3</v>
      </c>
    </row>
    <row r="4" spans="1:3" x14ac:dyDescent="0.25">
      <c r="A4" s="3"/>
      <c r="B4" s="5" t="s">
        <v>4</v>
      </c>
    </row>
    <row r="5" spans="1:3" x14ac:dyDescent="0.25">
      <c r="A5" s="3"/>
      <c r="B5" s="5"/>
    </row>
    <row r="6" spans="1:3" x14ac:dyDescent="0.25">
      <c r="A6" s="3"/>
      <c r="B6" s="4"/>
    </row>
    <row r="7" spans="1:3" ht="30" x14ac:dyDescent="0.25">
      <c r="A7" s="6" t="s">
        <v>5</v>
      </c>
      <c r="B7" s="7"/>
    </row>
    <row r="8" spans="1:3" x14ac:dyDescent="0.25">
      <c r="A8" s="8" t="s">
        <v>6</v>
      </c>
      <c r="B8" s="7" t="s">
        <v>7</v>
      </c>
      <c r="C8" s="9" t="str">
        <f>HYPERLINK("http://atoz.ebsco.com/Link/PackageLocation/9194?PackageLocationId=888404&amp;UrlSource=ATOZ&amp;Usage=ATOZ","Education: Sage a Full Text Collection")</f>
        <v>Education: Sage a Full Text Collection</v>
      </c>
    </row>
    <row r="9" spans="1:3" x14ac:dyDescent="0.25">
      <c r="A9" s="8"/>
      <c r="B9" s="7" t="s">
        <v>7</v>
      </c>
      <c r="C9" s="9" t="str">
        <f>HYPERLINK("http://atoz.ebsco.com/Link/PackageLocation/9194?PackageLocationId=886087&amp;UrlSource=ATOZ&amp;Usage=ATOZ","HighWire Press")</f>
        <v>HighWire Press</v>
      </c>
    </row>
    <row r="10" spans="1:3" x14ac:dyDescent="0.25">
      <c r="A10" s="8"/>
      <c r="B10" s="7" t="s">
        <v>8</v>
      </c>
      <c r="C10" s="9" t="str">
        <f>HYPERLINK("http://atoz.ebsco.com/Link/PackageLocation/9194?PackageLocationId=303044&amp;UrlSource=ATOZ&amp;Usage=ATOZ","JSTOR Arts &amp; Sciences IV Archive Collection")</f>
        <v>JSTOR Arts &amp; Sciences IV Archive Collection</v>
      </c>
    </row>
    <row r="11" spans="1:3" x14ac:dyDescent="0.25">
      <c r="A11" s="8" t="s">
        <v>9</v>
      </c>
      <c r="B11" s="7" t="s">
        <v>10</v>
      </c>
      <c r="C11" s="9" t="str">
        <f>HYPERLINK("http://atoz.ebsco.com/Link/PackageLocation/9194?PackageLocationId=1194378&amp;UrlSource=ATOZ&amp;Usage=ATOZ","Education: Sage a Full Text Collection")</f>
        <v>Education: Sage a Full Text Collection</v>
      </c>
    </row>
    <row r="12" spans="1:3" x14ac:dyDescent="0.25">
      <c r="A12" s="6"/>
      <c r="B12" s="7" t="s">
        <v>11</v>
      </c>
      <c r="C12" s="9" t="str">
        <f>HYPERLINK("http://atoz.ebsco.com/Link/PackageLocation/9194?PackageLocationId=934222&amp;UrlSource=ATOZ&amp;Usage=ATOZ","HighWire Press")</f>
        <v>HighWire Press</v>
      </c>
    </row>
    <row r="13" spans="1:3" x14ac:dyDescent="0.25">
      <c r="A13" s="10"/>
      <c r="B13" s="7" t="s">
        <v>12</v>
      </c>
      <c r="C13" s="9" t="str">
        <f>HYPERLINK("http://atoz.ebsco.com/Link/PackageLocation/9194?PackageLocationId=303042&amp;UrlSource=ATOZ&amp;Usage=ATOZ","JSTOR Arts &amp; Sciences IV Archive Collection")</f>
        <v>JSTOR Arts &amp; Sciences IV Archive Collection</v>
      </c>
    </row>
    <row r="14" spans="1:3" ht="30" x14ac:dyDescent="0.25">
      <c r="A14" s="8" t="s">
        <v>13</v>
      </c>
      <c r="B14" s="7" t="s">
        <v>14</v>
      </c>
      <c r="C14" s="9" t="str">
        <f>HYPERLINK("http://atoz.ebsco.com/Link/PackageLocation/9194?PackageLocationId=1194379&amp;UrlSource=ATOZ&amp;Usage=ATOZ","Education: Sage a Full Text Collection")</f>
        <v>Education: Sage a Full Text Collection</v>
      </c>
    </row>
    <row r="15" spans="1:3" x14ac:dyDescent="0.25">
      <c r="A15" s="10"/>
      <c r="B15" s="7" t="s">
        <v>14</v>
      </c>
      <c r="C15" s="9" t="str">
        <f>HYPERLINK("http://atoz.ebsco.com/Link/PackageLocation/9194?PackageLocationId=935439&amp;UrlSource=ATOZ&amp;Usage=ATOZ","HighWire Press")</f>
        <v>HighWire Press</v>
      </c>
    </row>
    <row r="16" spans="1:3" x14ac:dyDescent="0.25">
      <c r="A16" s="10"/>
      <c r="B16" s="7" t="s">
        <v>14</v>
      </c>
      <c r="C16" s="9" t="str">
        <f>HYPERLINK("http://atoz.ebsco.com/Link/PackageLocation/9194?PackageLocationId=303047&amp;UrlSource=ATOZ&amp;Usage=ATOZ","JSTOR Arts &amp; Sciences IV Archive Collection")</f>
        <v>JSTOR Arts &amp; Sciences IV Archive Collection</v>
      </c>
    </row>
    <row r="17" spans="1:3" ht="30" x14ac:dyDescent="0.25">
      <c r="A17" s="8" t="s">
        <v>15</v>
      </c>
      <c r="B17" s="7" t="s">
        <v>16</v>
      </c>
      <c r="C17" s="9" t="str">
        <f>HYPERLINK("http://atoz.ebsco.com/Link/PackageLocation/9194?PackageLocationId=1194380&amp;UrlSource=ATOZ&amp;Usage=ATOZ","Education: Sage a Full Text Collection")</f>
        <v>Education: Sage a Full Text Collection</v>
      </c>
    </row>
    <row r="18" spans="1:3" x14ac:dyDescent="0.25">
      <c r="A18" s="8"/>
      <c r="B18" s="7" t="s">
        <v>16</v>
      </c>
      <c r="C18" s="9" t="str">
        <f>HYPERLINK("http://atoz.ebsco.com/Link/PackageLocation/9194?PackageLocationId=938384&amp;UrlSource=ATOZ&amp;Usage=ATOZ","HighWire Press")</f>
        <v>HighWire Press</v>
      </c>
    </row>
    <row r="19" spans="1:3" x14ac:dyDescent="0.25">
      <c r="A19" s="8"/>
      <c r="B19" s="7" t="s">
        <v>17</v>
      </c>
      <c r="C19" s="9" t="str">
        <f>HYPERLINK("http://atoz.ebsco.com/Link/PackageLocation/9194?PackageLocationId=303048&amp;UrlSource=ATOZ&amp;Usage=ATOZ","JSTOR Arts &amp; Sciences IV Archive Collection")</f>
        <v>JSTOR Arts &amp; Sciences IV Archive Collection</v>
      </c>
    </row>
    <row r="20" spans="1:3" x14ac:dyDescent="0.25">
      <c r="A20" s="8" t="s">
        <v>18</v>
      </c>
      <c r="B20" s="7" t="s">
        <v>19</v>
      </c>
      <c r="C20" s="9" t="str">
        <f>HYPERLINK("http://atoz.ebsco.com/Link/PackageLocation/9194?PackageLocationId=1194382&amp;UrlSource=ATOZ&amp;Usage=ATOZ","Education: Sage a Full Text Collection")</f>
        <v>Education: Sage a Full Text Collection</v>
      </c>
    </row>
    <row r="21" spans="1:3" x14ac:dyDescent="0.25">
      <c r="A21" s="8"/>
      <c r="B21" s="7" t="s">
        <v>20</v>
      </c>
      <c r="C21" s="9" t="str">
        <f>HYPERLINK("http://atoz.ebsco.com/Link/PackageLocation/9194?PackageLocationId=303045&amp;UrlSource=ATOZ&amp;Usage=ATOZ","JSTOR Arts &amp; Sciences IV Archive Collection")</f>
        <v>JSTOR Arts &amp; Sciences IV Archive Collection</v>
      </c>
    </row>
    <row r="22" spans="1:3" x14ac:dyDescent="0.25">
      <c r="A22" s="8"/>
      <c r="B22" s="7" t="s">
        <v>19</v>
      </c>
      <c r="C22" s="9" t="str">
        <f>HYPERLINK("http://atoz.ebsco.com/Link/PackageLocation/9194?PackageLocationId=1523662&amp;UrlSource=ATOZ&amp;Usage=ATOZ","Sage Journals Online")</f>
        <v>Sage Journals Online</v>
      </c>
    </row>
    <row r="23" spans="1:3" x14ac:dyDescent="0.25">
      <c r="A23" s="8" t="s">
        <v>21</v>
      </c>
      <c r="B23" s="7" t="s">
        <v>22</v>
      </c>
      <c r="C23" s="9" t="str">
        <f>HYPERLINK("http://atoz.ebsco.com/Link/PackageLocation/9194?PackageLocationId=1194383&amp;UrlSource=ATOZ&amp;Usage=ATOZ","Education: Sage a Full Text Collection")</f>
        <v>Education: Sage a Full Text Collection</v>
      </c>
    </row>
    <row r="24" spans="1:3" x14ac:dyDescent="0.25">
      <c r="A24" s="8"/>
      <c r="B24" s="7" t="s">
        <v>22</v>
      </c>
      <c r="C24" s="9" t="str">
        <f>HYPERLINK("http://atoz.ebsco.com/Link/PackageLocation/9194?PackageLocationId=935438&amp;UrlSource=ATOZ&amp;Usage=ATOZ","HighWire Press")</f>
        <v>HighWire Press</v>
      </c>
    </row>
    <row r="25" spans="1:3" x14ac:dyDescent="0.25">
      <c r="A25" s="3"/>
      <c r="B25" s="4"/>
    </row>
    <row r="26" spans="1:3" x14ac:dyDescent="0.25">
      <c r="A26" s="3"/>
      <c r="B26" s="4"/>
    </row>
    <row r="27" spans="1:3" x14ac:dyDescent="0.25">
      <c r="A27" s="11"/>
      <c r="B27" s="4"/>
    </row>
    <row r="28" spans="1:3" x14ac:dyDescent="0.25">
      <c r="A28" s="11" t="s">
        <v>480</v>
      </c>
      <c r="B28" s="4"/>
    </row>
    <row r="29" spans="1:3" x14ac:dyDescent="0.25">
      <c r="A29" s="12" t="s">
        <v>23</v>
      </c>
      <c r="B29" s="7" t="s">
        <v>24</v>
      </c>
      <c r="C29" s="13" t="str">
        <f>HYPERLINK("http://rapidintellect.com/AEQweb/","http://rapidintellect.com/AEQweb/")</f>
        <v>http://rapidintellect.com/AEQweb/</v>
      </c>
    </row>
    <row r="30" spans="1:3" x14ac:dyDescent="0.25">
      <c r="A30" s="12" t="s">
        <v>25</v>
      </c>
      <c r="B30" s="7" t="s">
        <v>26</v>
      </c>
      <c r="C30" s="13" t="str">
        <f>HYPERLINK("http://atoz.ebsco.com/Link/PackageLocation/9194?PackageLocationId=1195331&amp;UrlSource=ATOZ&amp;Usage=ATOZ","Sage Journals Online")</f>
        <v>Sage Journals Online</v>
      </c>
    </row>
    <row r="31" spans="1:3" x14ac:dyDescent="0.25">
      <c r="A31" s="3"/>
      <c r="B31" s="7" t="s">
        <v>26</v>
      </c>
      <c r="C31" s="13" t="str">
        <f>HYPERLINK("http://atoz.ebsco.com/Link/PackageLocation/9194?PackageLocationId=386808&amp;UrlSource=ATOZ&amp;Usage=ATOZ","HighWire Press")</f>
        <v>HighWire Press</v>
      </c>
    </row>
    <row r="32" spans="1:3" x14ac:dyDescent="0.25">
      <c r="A32" s="12" t="s">
        <v>27</v>
      </c>
      <c r="B32" s="7" t="s">
        <v>10</v>
      </c>
      <c r="C32" s="13" t="str">
        <f>HYPERLINK("http://atoz.ebsco.com/Link/PackageLocation/9194?PackageLocationId=696912&amp;UrlSource=ATOZ&amp;Usage=ATOZ","Education Research Complete")</f>
        <v>Education Research Complete</v>
      </c>
    </row>
    <row r="33" spans="1:3" x14ac:dyDescent="0.25">
      <c r="A33" s="3"/>
      <c r="B33" s="7" t="s">
        <v>28</v>
      </c>
      <c r="C33" s="13" t="str">
        <f>HYPERLINK("http://atoz.ebsco.com/Link/PackageLocation/9194?PackageLocationId=888395&amp;UrlSource=ATOZ&amp;Usage=ATOZ","Education: Sage a Full Text Collection")</f>
        <v>Education: Sage a Full Text Collection</v>
      </c>
    </row>
    <row r="34" spans="1:3" x14ac:dyDescent="0.25">
      <c r="A34" s="3"/>
      <c r="B34" s="7" t="s">
        <v>28</v>
      </c>
      <c r="C34" s="13" t="str">
        <f>HYPERLINK("http://atoz.ebsco.com/Link/PackageLocation/9194?PackageLocationId=386851&amp;UrlSource=ATOZ&amp;Usage=ATOZ","HighWire Press")</f>
        <v>HighWire Press</v>
      </c>
    </row>
    <row r="35" spans="1:3" x14ac:dyDescent="0.25">
      <c r="A35" s="12" t="s">
        <v>29</v>
      </c>
      <c r="B35" s="7" t="s">
        <v>11</v>
      </c>
      <c r="C35" s="13" t="str">
        <f>HYPERLINK("http://atoz.ebsco.com/Link/PackageLocation/9194?PackageLocationId=1194378&amp;UrlSource=ATOZ&amp;Usage=ATOZ","Education: A SAGE Full-text Collection")</f>
        <v>Education: A SAGE Full-text Collection</v>
      </c>
    </row>
    <row r="36" spans="1:3" x14ac:dyDescent="0.25">
      <c r="A36" s="3"/>
      <c r="B36" s="7" t="s">
        <v>11</v>
      </c>
      <c r="C36" s="13" t="str">
        <f>HYPERLINK("http://atoz.ebsco.com/Link/PackageLocation/9194?PackageLocationId=934222&amp;UrlSource=ATOZ&amp;Usage=ATOZ","HighWire Press")</f>
        <v>HighWire Press</v>
      </c>
    </row>
    <row r="37" spans="1:3" x14ac:dyDescent="0.25">
      <c r="A37" s="3"/>
      <c r="B37" s="7" t="s">
        <v>12</v>
      </c>
      <c r="C37" s="13" t="str">
        <f>HYPERLINK("http://atoz.ebsco.com/Link/PackageLocation/9194?PackageLocationId=303042&amp;UrlSource=ATOZ&amp;Usage=ATOZ","JSTOR Arts &amp; Sciences IV Archive Collection")</f>
        <v>JSTOR Arts &amp; Sciences IV Archive Collection</v>
      </c>
    </row>
    <row r="38" spans="1:3" x14ac:dyDescent="0.25">
      <c r="A38" s="3"/>
      <c r="B38" s="7" t="s">
        <v>11</v>
      </c>
      <c r="C38" s="13" t="str">
        <f>HYPERLINK("http://atoz.ebsco.com/Link/PackageLocation/9194?PackageLocationId=1195338&amp;UrlSource=ATOZ&amp;Usage=ATOZ","Sage Journals Online")</f>
        <v>Sage Journals Online</v>
      </c>
    </row>
    <row r="39" spans="1:3" ht="30" x14ac:dyDescent="0.25">
      <c r="A39" s="12" t="s">
        <v>30</v>
      </c>
      <c r="B39" s="7" t="s">
        <v>31</v>
      </c>
      <c r="C39" s="13" t="str">
        <f>HYPERLINK("http://search.ebscohost.com/login.aspx?direct=true&amp;db=ehh&amp;jid=44M&amp;site=ehost-","Education Research Complete")</f>
        <v>Education Research Complete</v>
      </c>
    </row>
    <row r="40" spans="1:3" x14ac:dyDescent="0.25">
      <c r="A40" s="12" t="s">
        <v>32</v>
      </c>
      <c r="B40" s="7" t="s">
        <v>33</v>
      </c>
      <c r="C40" s="13" t="str">
        <f>HYPERLINK("http://atoz.ebsco.com/Link/PackageLocation/9194?PackageLocationId=888396&amp;UrlSource=ATOZ&amp;Usage=ATOZ","Education: A SAGE Full-text Collection")</f>
        <v>Education: A SAGE Full-text Collection</v>
      </c>
    </row>
    <row r="41" spans="1:3" x14ac:dyDescent="0.25">
      <c r="A41" s="3"/>
      <c r="B41" s="7" t="s">
        <v>33</v>
      </c>
      <c r="C41" s="13" t="str">
        <f>HYPERLINK("http://atoz.ebsco.com/Link/PackageLocation/9194?PackageLocationId=386697&amp;UrlSource=ATOZ&amp;Usage=ATOZ","HighWire Press")</f>
        <v>HighWire Press</v>
      </c>
    </row>
    <row r="42" spans="1:3" x14ac:dyDescent="0.25">
      <c r="A42" s="3"/>
      <c r="B42" s="7" t="s">
        <v>33</v>
      </c>
      <c r="C42" s="13" t="str">
        <f>HYPERLINK("http://atoz.ebsco.com/Link/PackageLocation/9194?PackageLocationId=1195349&amp;UrlSource=ATOZ&amp;Usage=ATOZ","Sage Journals Online")</f>
        <v>Sage Journals Online</v>
      </c>
    </row>
    <row r="43" spans="1:3" ht="30" x14ac:dyDescent="0.25">
      <c r="A43" s="12" t="s">
        <v>34</v>
      </c>
      <c r="B43" s="7" t="s">
        <v>35</v>
      </c>
      <c r="C43" s="13" t="str">
        <f>HYPERLINK("http://atoz.ebsco.com/Link/PackageLocation/9194?PackageLocationId=696949&amp;UrlSource=ATOZ&amp;Usage=ATOZ","Education Research Complete")</f>
        <v>Education Research Complete</v>
      </c>
    </row>
    <row r="44" spans="1:3" ht="30" x14ac:dyDescent="0.25">
      <c r="A44" s="3"/>
      <c r="B44" s="7" t="s">
        <v>35</v>
      </c>
      <c r="C44" s="13" t="str">
        <f>HYPERLINK("http://atoz.ebsco.com/Link/PackageLocation/9194?PackageLocationId=3486738&amp;UrlSource=ATOZ&amp;Usage=ATOZ","OmniFile Full Text-Select (H.W. Wilson)")</f>
        <v>OmniFile Full Text-Select (H.W. Wilson)</v>
      </c>
    </row>
    <row r="45" spans="1:3" ht="30" x14ac:dyDescent="0.25">
      <c r="A45" s="12" t="s">
        <v>36</v>
      </c>
      <c r="B45" s="7" t="s">
        <v>37</v>
      </c>
      <c r="C45" s="13" t="str">
        <f>HYPERLINK("http://atoz.ebsco.com/Link/PackageLocation/9194?PackageLocationId=696955&amp;UrlSource=ATOZ&amp;Usage=ATOZ","Education Research Complete")</f>
        <v>Education Research Complete</v>
      </c>
    </row>
    <row r="46" spans="1:3" ht="45" x14ac:dyDescent="0.25">
      <c r="A46" s="12" t="s">
        <v>38</v>
      </c>
      <c r="B46" s="7" t="s">
        <v>39</v>
      </c>
      <c r="C46" s="13"/>
    </row>
    <row r="47" spans="1:3" ht="30" x14ac:dyDescent="0.25">
      <c r="A47" s="12" t="s">
        <v>40</v>
      </c>
      <c r="B47" s="7" t="s">
        <v>41</v>
      </c>
      <c r="C47" s="13" t="str">
        <f>HYPERLINK("http://search.ebscohost.com/login.aspx?direct=true&amp;db=ehh&amp;jid=CTE&amp;site=ehost-live","Education Research Complete")</f>
        <v>Education Research Complete</v>
      </c>
    </row>
    <row r="48" spans="1:3" x14ac:dyDescent="0.25">
      <c r="A48" s="12" t="s">
        <v>42</v>
      </c>
      <c r="B48" s="7" t="s">
        <v>43</v>
      </c>
      <c r="C48" s="13" t="str">
        <f>HYPERLINK("http://search.ebscohost.com/login.aspx?direct=true&amp;db=ehh&amp;jid=8ZUE&amp;site=ehost-live","Education Research Complete")</f>
        <v>Education Research Complete</v>
      </c>
    </row>
    <row r="49" spans="1:3" ht="30" x14ac:dyDescent="0.25">
      <c r="A49" s="12" t="s">
        <v>44</v>
      </c>
      <c r="B49" s="7" t="s">
        <v>41</v>
      </c>
      <c r="C49" s="13" t="str">
        <f>HYPERLINK("http://search.ebscohost.com/login.aspx?direct=true&amp;db=ehh&amp;jid=CPE&amp;site=ehost-live","Education Research Complete")</f>
        <v>Education Research Complete</v>
      </c>
    </row>
    <row r="50" spans="1:3" x14ac:dyDescent="0.25">
      <c r="A50" s="3"/>
      <c r="B50" s="7" t="s">
        <v>45</v>
      </c>
      <c r="C50" s="13" t="str">
        <f>HYPERLINK("http://atoz.ebsco.com/Link/PackageLocation/9194?PackageLocationId=280709&amp;UrlSource=ATOZ&amp;Usage=ATOZ","JSTOR Arts &amp; Sciences IV Archive Collection")</f>
        <v>JSTOR Arts &amp; Sciences IV Archive Collection</v>
      </c>
    </row>
    <row r="51" spans="1:3" ht="30" x14ac:dyDescent="0.25">
      <c r="A51" s="12" t="s">
        <v>46</v>
      </c>
      <c r="B51" s="7" t="s">
        <v>26</v>
      </c>
      <c r="C51" s="13" t="str">
        <f>HYPERLINK("http://atoz.ebsco.com/Link/PackageLocation/9194?PackageLocationId=406953&amp;UrlSource=ATOZ&amp;Usage=ATOZ","DOAJ Directory of Open Access Journals")</f>
        <v>DOAJ Directory of Open Access Journals</v>
      </c>
    </row>
    <row r="52" spans="1:3" x14ac:dyDescent="0.25">
      <c r="A52" s="12" t="s">
        <v>47</v>
      </c>
      <c r="B52" s="7" t="s">
        <v>48</v>
      </c>
      <c r="C52" s="13" t="str">
        <f>HYPERLINK("http://atoz.ebsco.com/Link/PackageLocation/9194?PackageLocationId=697118&amp;UrlSource=ATOZ&amp;Usage=ATOZ","Education Research Complete")</f>
        <v>Education Research Complete</v>
      </c>
    </row>
    <row r="53" spans="1:3" x14ac:dyDescent="0.25">
      <c r="A53" s="3"/>
      <c r="B53" s="7" t="s">
        <v>10</v>
      </c>
      <c r="C53" s="13" t="str">
        <f>HYPERLINK("http://atoz.ebsco.com/Link/PackageLocation/9194?PackageLocationId=3488506&amp;UrlSource=ATOZ&amp;Usage=ATOZ","OmniFile Full Text Mega (H.W. Wilson)")</f>
        <v>OmniFile Full Text Mega (H.W. Wilson)</v>
      </c>
    </row>
    <row r="54" spans="1:3" x14ac:dyDescent="0.25">
      <c r="A54" s="12" t="s">
        <v>49</v>
      </c>
      <c r="B54" s="7" t="s">
        <v>50</v>
      </c>
      <c r="C54" s="13" t="str">
        <f>HYPERLINK("http://search.ebscohost.com/login.aspx?direct=true&amp;db=ehh&amp;jid=EDL&amp;site=ehost-live","Education Research Complete")</f>
        <v>Education Research Complete</v>
      </c>
    </row>
    <row r="55" spans="1:3" x14ac:dyDescent="0.25">
      <c r="A55" s="12" t="s">
        <v>51</v>
      </c>
      <c r="B55" s="7" t="s">
        <v>52</v>
      </c>
      <c r="C55" s="13" t="str">
        <f>HYPERLINK("http://search.ebscohost.com/login.aspx?direct=true&amp;db=ehh&amp;jid=6LK&amp;site=ehost-live","Education Research Complete")</f>
        <v>Education Research Complete</v>
      </c>
    </row>
    <row r="56" spans="1:3" x14ac:dyDescent="0.25">
      <c r="A56" s="3"/>
      <c r="B56" s="7" t="s">
        <v>52</v>
      </c>
      <c r="C56" s="13" t="str">
        <f>HYPERLINK("http://search.ebscohost.com/login.aspx?direct=true&amp;db=pbh&amp;jid=6LK&amp;site=ehost-live","Psychology &amp; Behavioral Sciences Collection")</f>
        <v>Psychology &amp; Behavioral Sciences Collection</v>
      </c>
    </row>
    <row r="57" spans="1:3" x14ac:dyDescent="0.25">
      <c r="A57" s="12" t="s">
        <v>53</v>
      </c>
      <c r="B57" s="7" t="s">
        <v>54</v>
      </c>
      <c r="C57" s="13" t="str">
        <f>HYPERLINK("http://atoz.ebsco.com/Link/PackageLocation/9194?PackageLocationId=1195417&amp;UrlSource=ATOZ&amp;Usage=ATOZ","Sage Journals Online")</f>
        <v>Sage Journals Online</v>
      </c>
    </row>
    <row r="58" spans="1:3" x14ac:dyDescent="0.25">
      <c r="A58" s="3"/>
      <c r="B58" s="7" t="s">
        <v>7</v>
      </c>
      <c r="C58" s="13" t="str">
        <f>HYPERLINK("http://atoz.ebsco.com/Link/PackageLocation/9194?PackageLocationId=886087&amp;UrlSource=ATOZ&amp;Usage=ATOZ","HighWire Press")</f>
        <v>HighWire Press</v>
      </c>
    </row>
    <row r="59" spans="1:3" x14ac:dyDescent="0.25">
      <c r="A59" s="3"/>
      <c r="B59" s="7" t="s">
        <v>54</v>
      </c>
      <c r="C59" s="13" t="str">
        <f>HYPERLINK("http://atoz.ebsco.com/Link/PackageLocation/9194?PackageLocationId=888404&amp;UrlSource=ATOZ&amp;Usage=ATOZ","Education: A SAGE Full-text Collection")</f>
        <v>Education: A SAGE Full-text Collection</v>
      </c>
    </row>
    <row r="60" spans="1:3" x14ac:dyDescent="0.25">
      <c r="A60" s="3"/>
      <c r="B60" s="7" t="s">
        <v>8</v>
      </c>
      <c r="C60" s="13" t="str">
        <f>HYPERLINK("http://atoz.ebsco.com/Link/PackageLocation/9194?PackageLocationId=303044&amp;UrlSource=ATOZ&amp;Usage=ATOZ","JSTOR Arts &amp; Sciences IV Archive Collection")</f>
        <v>JSTOR Arts &amp; Sciences IV Archive Collection</v>
      </c>
    </row>
    <row r="61" spans="1:3" ht="30" x14ac:dyDescent="0.25">
      <c r="A61" s="12" t="s">
        <v>55</v>
      </c>
      <c r="B61" s="7" t="s">
        <v>56</v>
      </c>
      <c r="C61" s="13" t="str">
        <f>HYPERLINK("http://search.ebscohost.com/login.aspx?direct=true&amp;db=ehh&amp;jid=ETR&amp;site=ehost-live","Education Research Complete")</f>
        <v>Education Research Complete</v>
      </c>
    </row>
    <row r="62" spans="1:3" ht="30" x14ac:dyDescent="0.25">
      <c r="A62" s="3"/>
      <c r="B62" s="7" t="s">
        <v>56</v>
      </c>
      <c r="C62" s="13" t="str">
        <f>HYPERLINK("http://atoz.ebsco.com/Link/PackageLocation/9194?PackageLocationId=3487156&amp;UrlSource=ATOZ&amp;Usage=ATOZ","OmniFile Full Text Mega (H.W. Wilson)")</f>
        <v>OmniFile Full Text Mega (H.W. Wilson)</v>
      </c>
    </row>
    <row r="63" spans="1:3" ht="30" x14ac:dyDescent="0.25">
      <c r="A63" s="3"/>
      <c r="B63" s="7" t="s">
        <v>56</v>
      </c>
      <c r="C63" s="13" t="str">
        <f>HYPERLINK("http://search.ebscohost.com/login.aspx?direct=true&amp;db=pbh&amp;jid=ETR&amp;site=ehost-live","Psychology &amp; Behavioral Sciences Collection")</f>
        <v>Psychology &amp; Behavioral Sciences Collection</v>
      </c>
    </row>
    <row r="64" spans="1:3" x14ac:dyDescent="0.25">
      <c r="A64" s="12" t="s">
        <v>57</v>
      </c>
      <c r="B64" s="7" t="s">
        <v>58</v>
      </c>
      <c r="C64" s="13" t="str">
        <f>HYPERLINK("http://atoz.ebsco.com/Link/PackageLocation/9194?PackageLocationId=338556&amp;UrlSource=ATOZ&amp;Usage=ATOZ","Harvard Education Publishing Group")</f>
        <v>Harvard Education Publishing Group</v>
      </c>
    </row>
    <row r="65" spans="1:3" ht="30" x14ac:dyDescent="0.25">
      <c r="A65" s="12" t="s">
        <v>59</v>
      </c>
      <c r="B65" s="7" t="s">
        <v>37</v>
      </c>
      <c r="C65" s="13" t="str">
        <f>HYPERLINK("http://search.ebscohost.com/login.aspx?direct=true&amp;db=ehh&amp;jid=HIE&amp;site=ehost-live","Education Research Complete")</f>
        <v>Education Research Complete</v>
      </c>
    </row>
    <row r="66" spans="1:3" x14ac:dyDescent="0.25">
      <c r="A66" s="3"/>
      <c r="B66" s="7" t="s">
        <v>8</v>
      </c>
      <c r="C66" s="13" t="str">
        <f>HYPERLINK("http://atoz.ebsco.com/Link/PackageLocation/9194?PackageLocationId=700542&amp;UrlSource=ATOZ&amp;Usage=ATOZ","JSTOR Arts &amp; Sciences IV Archive Collection")</f>
        <v>JSTOR Arts &amp; Sciences IV Archive Collection</v>
      </c>
    </row>
    <row r="67" spans="1:3" x14ac:dyDescent="0.25">
      <c r="A67" s="3"/>
      <c r="B67" s="7" t="s">
        <v>60</v>
      </c>
      <c r="C67" s="13" t="str">
        <f>HYPERLINK("http://atoz.ebsco.com/Link/PackageLocation/9194?PackageLocationId=3487371&amp;UrlSource=ATOZ&amp;Usage=ATOZ","OmniFile Full Text Mega (H.W. Wilson)")</f>
        <v>OmniFile Full Text Mega (H.W. Wilson)</v>
      </c>
    </row>
    <row r="68" spans="1:3" x14ac:dyDescent="0.25">
      <c r="A68" s="12" t="s">
        <v>61</v>
      </c>
      <c r="B68" s="7" t="s">
        <v>62</v>
      </c>
      <c r="C68" s="13" t="str">
        <f>HYPERLINK("http://atoz.ebsco.com/Link/PackageLocation/9194?PackageLocationId=406933&amp;UrlSource=ATOZ&amp;Usage=ATOZ","DOAJ Directory of Open Access Journals")</f>
        <v>DOAJ Directory of Open Access Journals</v>
      </c>
    </row>
    <row r="69" spans="1:3" ht="30" x14ac:dyDescent="0.25">
      <c r="A69" s="12" t="s">
        <v>63</v>
      </c>
      <c r="B69" s="7" t="s">
        <v>64</v>
      </c>
      <c r="C69" s="13" t="str">
        <f>HYPERLINK("http://atoz.ebsco.com/Link/PackageLocation/9194?PackageLocationId=697236&amp;UrlSource=ATOZ&amp;Usage=ATOZ","Education Research Complete")</f>
        <v>Education Research Complete</v>
      </c>
    </row>
    <row r="70" spans="1:3" ht="30" x14ac:dyDescent="0.25">
      <c r="A70" s="12" t="s">
        <v>65</v>
      </c>
      <c r="B70" s="7" t="s">
        <v>37</v>
      </c>
      <c r="C70" s="13" t="str">
        <f>HYPERLINK("http://atoz.ebsco.com/Link/PackageLocation/9194?PackageLocationId=697238&amp;UrlSource=ATOZ&amp;Usage=ATOZ","Education Research Complete")</f>
        <v>Education Research Complete</v>
      </c>
    </row>
    <row r="71" spans="1:3" ht="30" x14ac:dyDescent="0.25">
      <c r="A71" s="3"/>
      <c r="B71" s="7" t="s">
        <v>37</v>
      </c>
      <c r="C71" s="13" t="str">
        <f>HYPERLINK("http://atoz.ebsco.com/Link/PackageLocation/9194?PackageLocationId=3487461&amp;UrlSource=ATOZ&amp;Usage=ATOZ","OmniFile Full Text Mega (H.W. Wilson)")</f>
        <v>OmniFile Full Text Mega (H.W. Wilson)</v>
      </c>
    </row>
    <row r="72" spans="1:3" ht="30" x14ac:dyDescent="0.25">
      <c r="A72" s="12" t="s">
        <v>66</v>
      </c>
      <c r="B72" s="7" t="s">
        <v>48</v>
      </c>
      <c r="C72" s="13" t="str">
        <f>HYPERLINK("http://atoz.ebsco.com/Link/PackageLocation/9194?PackageLocationId=568577&amp;UrlSource=ATOZ&amp;Usage=ATOZ","DOAJ Directory of Open Access Journals")</f>
        <v>DOAJ Directory of Open Access Journals</v>
      </c>
    </row>
    <row r="73" spans="1:3" ht="30" x14ac:dyDescent="0.25">
      <c r="A73" s="12" t="s">
        <v>67</v>
      </c>
      <c r="B73" s="7" t="s">
        <v>68</v>
      </c>
      <c r="C73" s="13" t="str">
        <f>HYPERLINK("http://search.ebscohost.com/login.aspx?direct=true&amp;db=ehh&amp;jid=3EAP&amp;site=ehost-live","Education Research Complete")</f>
        <v>Education Research Complete</v>
      </c>
    </row>
    <row r="74" spans="1:3" x14ac:dyDescent="0.25">
      <c r="A74" s="3"/>
      <c r="B74" s="7" t="s">
        <v>24</v>
      </c>
      <c r="C74" s="13" t="str">
        <f>HYPERLINK("http://search.ebscohost.com/login.aspx?direct=true&amp;db=ofs&amp;jid=3EAP&amp;site=ehost-live","OmniFile Full Text Mega (H.W. Wilson)")</f>
        <v>OmniFile Full Text Mega (H.W. Wilson)</v>
      </c>
    </row>
    <row r="75" spans="1:3" x14ac:dyDescent="0.25">
      <c r="A75" s="12" t="s">
        <v>69</v>
      </c>
      <c r="B75" s="7" t="s">
        <v>70</v>
      </c>
      <c r="C75" s="13" t="str">
        <f>HYPERLINK("http://atoz.ebsco.com/Link/PackageLocation/9194?PackageLocationId=1291516&amp;UrlSource=ATOZ&amp;Usage=ATOZ","Education Research Complete")</f>
        <v>Education Research Complete</v>
      </c>
    </row>
    <row r="76" spans="1:3" ht="30" x14ac:dyDescent="0.25">
      <c r="A76" s="12" t="s">
        <v>71</v>
      </c>
      <c r="B76" s="7" t="s">
        <v>72</v>
      </c>
      <c r="C76" s="13" t="str">
        <f>HYPERLINK("http://atoz.ebsco.com/Link/PackageLocation/9194?PackageLocationId=697241&amp;UrlSource=ATOZ&amp;Usage=ATOZ","Education Research Complete")</f>
        <v>Education Research Complete</v>
      </c>
    </row>
    <row r="77" spans="1:3" ht="30" x14ac:dyDescent="0.25">
      <c r="A77" s="3"/>
      <c r="B77" s="7" t="s">
        <v>37</v>
      </c>
      <c r="C77" s="13" t="str">
        <f>HYPERLINK("http://atoz.ebsco.com/Link/PackageLocation/9194?PackageLocationId=3488966&amp;UrlSource=ATOZ&amp;Usage=ATOZ","OmniFile Full Text Mega (H.W. Wilson)")</f>
        <v>OmniFile Full Text Mega (H.W. Wilson)</v>
      </c>
    </row>
    <row r="78" spans="1:3" ht="30" x14ac:dyDescent="0.25">
      <c r="A78" s="12" t="s">
        <v>73</v>
      </c>
      <c r="B78" s="7" t="s">
        <v>74</v>
      </c>
      <c r="C78" s="13" t="str">
        <f>HYPERLINK("http://search.ebscohost.com/login.aspx?direct=true&amp;db=ehh&amp;jid=5BD&amp;site=ehost-live","Education Research Complete")</f>
        <v>Education Research Complete</v>
      </c>
    </row>
    <row r="79" spans="1:3" ht="30" x14ac:dyDescent="0.25">
      <c r="A79" s="12" t="s">
        <v>75</v>
      </c>
      <c r="B79" s="7" t="s">
        <v>76</v>
      </c>
      <c r="C79" s="13" t="str">
        <f>HYPERLINK("http://atoz.ebsco.com/Link/PackageLocation/9194?PackageLocationId=892055&amp;UrlSource=ATOZ&amp;Usage=ATOZ","DOAJ Directory of Open Access Journals")</f>
        <v>DOAJ Directory of Open Access Journals</v>
      </c>
    </row>
    <row r="80" spans="1:3" x14ac:dyDescent="0.25">
      <c r="A80" s="3"/>
      <c r="B80" s="7" t="s">
        <v>77</v>
      </c>
      <c r="C80" s="13" t="str">
        <f>HYPERLINK("http://search.ebscohost.com/login.aspx?direct=true&amp;db=ehh&amp;jid=2YFS&amp;site=ehost-live","Education Research Complete")</f>
        <v>Education Research Complete</v>
      </c>
    </row>
    <row r="81" spans="1:3" ht="30" x14ac:dyDescent="0.25">
      <c r="A81" s="12" t="s">
        <v>78</v>
      </c>
      <c r="B81" s="7" t="s">
        <v>48</v>
      </c>
      <c r="C81" s="13" t="str">
        <f>HYPERLINK("http://www.isetl.org/ijtlhe","http://www.isetl.org/ijtlhe")</f>
        <v>http://www.isetl.org/ijtlhe</v>
      </c>
    </row>
    <row r="82" spans="1:3" x14ac:dyDescent="0.25">
      <c r="A82" s="12" t="s">
        <v>79</v>
      </c>
      <c r="B82" s="7" t="s">
        <v>24</v>
      </c>
      <c r="C82" s="13" t="str">
        <f>HYPERLINK("http://atoz.ebsco.com/Link/PackageLocation/9194?PackageLocationId=2014701&amp;UrlSource=ATOZ&amp;Usage=ATOZ","Education Research Complete")</f>
        <v>Education Research Complete</v>
      </c>
    </row>
    <row r="83" spans="1:3" x14ac:dyDescent="0.25">
      <c r="A83" s="3"/>
      <c r="B83" s="7" t="s">
        <v>10</v>
      </c>
      <c r="C83" s="13" t="str">
        <f>HYPERLINK("http://atoz.ebsco.com/Link/PackageLocation/9194?PackageLocationId=3487590&amp;UrlSource=ATOZ&amp;Usage=ATOZ","OmniFile Full Text Mega (H.W. Wilson)")</f>
        <v>OmniFile Full Text Mega (H.W. Wilson)</v>
      </c>
    </row>
    <row r="84" spans="1:3" x14ac:dyDescent="0.25">
      <c r="A84" s="12" t="s">
        <v>80</v>
      </c>
      <c r="B84" s="7" t="s">
        <v>48</v>
      </c>
      <c r="C84" s="13" t="str">
        <f>HYPERLINK("http://atoz.ebsco.com/Link/PackageLocation/9194?PackageLocationId=60304&amp;UrlSource=ATOZ&amp;Usage=ATOZ","Education Research Complete")</f>
        <v>Education Research Complete</v>
      </c>
    </row>
    <row r="85" spans="1:3" x14ac:dyDescent="0.25">
      <c r="A85" s="3"/>
      <c r="B85" s="7" t="s">
        <v>10</v>
      </c>
      <c r="C85" s="13" t="str">
        <f>HYPERLINK("http://atoz.ebsco.com/Link/PackageLocation/9194?PackageLocationId=3487615&amp;UrlSource=ATOZ&amp;Usage=ATOZ","OmniFile Full Text Mega (H.W. Wilson)")</f>
        <v>OmniFile Full Text Mega (H.W. Wilson)</v>
      </c>
    </row>
    <row r="86" spans="1:3" x14ac:dyDescent="0.25">
      <c r="A86" s="12" t="s">
        <v>81</v>
      </c>
      <c r="B86" s="7" t="s">
        <v>82</v>
      </c>
      <c r="C86" s="13" t="str">
        <f>HYPERLINK("http://atoz.ebsco.com/Link/PackageLocation/9194?PackageLocationId=575719&amp;UrlSource=ATOZ&amp;Usage=ATOZ","Project Muse - Premium Collection")</f>
        <v>Project Muse - Premium Collection</v>
      </c>
    </row>
    <row r="87" spans="1:3" x14ac:dyDescent="0.25">
      <c r="A87" s="12" t="s">
        <v>83</v>
      </c>
      <c r="B87" s="7" t="s">
        <v>24</v>
      </c>
      <c r="C87" s="13" t="str">
        <f>HYPERLINK("http://atoz.ebsco.com/Link/PackageLocation/9194?PackageLocationId=1918709&amp;UrlSource=ATOZ&amp;Usage=ATOZ","Education Research Complete")</f>
        <v>Education Research Complete</v>
      </c>
    </row>
    <row r="88" spans="1:3" x14ac:dyDescent="0.25">
      <c r="A88" s="12" t="s">
        <v>84</v>
      </c>
      <c r="B88" s="7" t="s">
        <v>62</v>
      </c>
      <c r="C88" s="13" t="str">
        <f>HYPERLINK("http://atoz.ebsco.com/Link/PackageLocation/9194?PackageLocationId=2276990&amp;UrlSource=ATOZ&amp;Usage=ATOZ","Academic OneFIle")</f>
        <v>Academic OneFIle</v>
      </c>
    </row>
    <row r="89" spans="1:3" x14ac:dyDescent="0.25">
      <c r="A89" s="3"/>
      <c r="B89" s="7" t="s">
        <v>10</v>
      </c>
      <c r="C89" s="13" t="str">
        <f>HYPERLINK("http://atoz.ebsco.com/Link/PackageLocation/9194?PackageLocationId=697316&amp;UrlSource=ATOZ&amp;Usage=ATOZ","Education Research Complete")</f>
        <v>Education Research Complete</v>
      </c>
    </row>
    <row r="90" spans="1:3" x14ac:dyDescent="0.25">
      <c r="A90" s="3"/>
      <c r="B90" s="7" t="s">
        <v>26</v>
      </c>
      <c r="C90" s="13" t="str">
        <f>HYPERLINK("http://atoz.ebsco.com/Link/PackageLocation/9194?PackageLocationId=3487626&amp;UrlSource=ATOZ&amp;Usage=ATOZ","OmniFile Full Text Select")</f>
        <v>OmniFile Full Text Select</v>
      </c>
    </row>
    <row r="91" spans="1:3" ht="30" x14ac:dyDescent="0.25">
      <c r="A91" s="12" t="s">
        <v>85</v>
      </c>
      <c r="B91" s="7" t="s">
        <v>86</v>
      </c>
      <c r="C91" s="13" t="str">
        <f>HYPERLINK("http://search.ebscohost.com/login.aspx?direct=true&amp;db=ehh&amp;jid=ERE&amp;site=ehost-live","Education Research Complete")</f>
        <v>Education Research Complete</v>
      </c>
    </row>
    <row r="92" spans="1:3" ht="30" x14ac:dyDescent="0.25">
      <c r="A92" s="3"/>
      <c r="B92" s="7" t="s">
        <v>86</v>
      </c>
      <c r="C92" s="13" t="str">
        <f>HYPERLINK("http://search.ebscohost.com/login.aspx?direct=true&amp;db=pbh&amp;jid=ERE&amp;site=ehost-live","Psychology &amp; Behavioral Sciences Collection")</f>
        <v>Psychology &amp; Behavioral Sciences Collection</v>
      </c>
    </row>
    <row r="93" spans="1:3" x14ac:dyDescent="0.25">
      <c r="A93" s="12" t="s">
        <v>87</v>
      </c>
      <c r="B93" s="7" t="s">
        <v>88</v>
      </c>
      <c r="C93" s="13" t="str">
        <f>HYPERLINK("http://atoz.ebsco.com/Link/PackageLocation/9194?PackageLocationId=1337509&amp;UrlSource=ATOZ&amp;Usage=ATOZ","Academic OneFile")</f>
        <v>Academic OneFile</v>
      </c>
    </row>
    <row r="94" spans="1:3" x14ac:dyDescent="0.25">
      <c r="A94" s="3"/>
      <c r="B94" s="7" t="s">
        <v>89</v>
      </c>
      <c r="C94" s="13" t="str">
        <f>HYPERLINK("http://atoz.ebsco.com/Link/PackageLocation/9194?PackageLocationId=177542&amp;UrlSource=ATOZ&amp;Usage=ATOZ","DOAJ Directory of Open Access Journals")</f>
        <v>DOAJ Directory of Open Access Journals</v>
      </c>
    </row>
    <row r="95" spans="1:3" x14ac:dyDescent="0.25">
      <c r="A95" s="3"/>
      <c r="B95" s="7" t="s">
        <v>24</v>
      </c>
      <c r="C95" s="13" t="str">
        <f>HYPERLINK("http://atoz.ebsco.com/Link/PackageLocation/9194?PackageLocationId=1628133&amp;UrlSource=ATOZ&amp;Usage=ATOZ","Education Research Complete")</f>
        <v>Education Research Complete</v>
      </c>
    </row>
    <row r="96" spans="1:3" x14ac:dyDescent="0.25">
      <c r="A96" s="3"/>
      <c r="B96" s="7" t="s">
        <v>77</v>
      </c>
      <c r="C96" s="13" t="str">
        <f>HYPERLINK("http://atoz.ebsco.com/Link/PackageLocation/9194?PackageLocationId=3487622&amp;UrlSource=ATOZ&amp;Usage=ATOZ","OmniFile Full Text Mega (H.W. Wilson)")</f>
        <v>OmniFile Full Text Mega (H.W. Wilson)</v>
      </c>
    </row>
    <row r="97" spans="1:3" x14ac:dyDescent="0.25">
      <c r="A97" s="12" t="s">
        <v>90</v>
      </c>
      <c r="B97" s="7" t="s">
        <v>76</v>
      </c>
      <c r="C97" s="13" t="str">
        <f>HYPERLINK("http://uncw.edu/cte/et/","http://uncw.edu/cte/et/")</f>
        <v>http://uncw.edu/cte/et/</v>
      </c>
    </row>
    <row r="98" spans="1:3" ht="30" x14ac:dyDescent="0.25">
      <c r="A98" s="12" t="s">
        <v>91</v>
      </c>
      <c r="B98" s="7" t="s">
        <v>92</v>
      </c>
      <c r="C98" s="13" t="str">
        <f>HYPERLINK("http://atoz.ebsco.com/Link/PackageLocation/9194?PackageLocationId=697341&amp;UrlSource=ATOZ&amp;Usage=ATOZ","Education Research Complete")</f>
        <v>Education Research Complete</v>
      </c>
    </row>
    <row r="99" spans="1:3" ht="30" x14ac:dyDescent="0.25">
      <c r="A99" s="3"/>
      <c r="B99" s="7" t="s">
        <v>92</v>
      </c>
      <c r="C99" s="13" t="str">
        <f>HYPERLINK("http://atoz.ebsco.com/Link/PackageLocation/9194?PackageLocationId=59717&amp;UrlSource=ATOZ&amp;Usage=ATOZ","Psychology &amp; Behavioral Sciences Collection")</f>
        <v>Psychology &amp; Behavioral Sciences Collection</v>
      </c>
    </row>
    <row r="100" spans="1:3" ht="30" x14ac:dyDescent="0.25">
      <c r="A100" s="3"/>
      <c r="B100" s="7" t="s">
        <v>93</v>
      </c>
      <c r="C100" s="13" t="str">
        <f>HYPERLINK("http://atoz.ebsco.com/Link/PackageLocation/9194?PackageLocationId=3488542&amp;UrlSource=ATOZ&amp;Usage=ATOZ","OmniFile Full Text Select")</f>
        <v>OmniFile Full Text Select</v>
      </c>
    </row>
    <row r="101" spans="1:3" ht="30" x14ac:dyDescent="0.25">
      <c r="A101" s="12" t="s">
        <v>94</v>
      </c>
      <c r="B101" s="7" t="s">
        <v>95</v>
      </c>
      <c r="C101" s="13" t="str">
        <f>HYPERLINK("http://atoz.ebsco.com/Link/PackageLocation/9194?PackageLocationId=216774&amp;UrlSource=ATOZ&amp;Usage=ATOZ","PsychARTICLES")</f>
        <v>PsychARTICLES</v>
      </c>
    </row>
    <row r="102" spans="1:3" ht="30" x14ac:dyDescent="0.25">
      <c r="A102" s="12" t="s">
        <v>96</v>
      </c>
      <c r="B102" s="7" t="s">
        <v>97</v>
      </c>
      <c r="C102" s="13" t="str">
        <f>HYPERLINK("http://search.ebscohost.com/login.aspx?direct=true&amp;db=ehh&amp;jid=54U&amp;site=ehost-live","Education Research Complete")</f>
        <v>Education Research Complete</v>
      </c>
    </row>
    <row r="103" spans="1:3" x14ac:dyDescent="0.25">
      <c r="A103" s="12" t="s">
        <v>98</v>
      </c>
      <c r="B103" s="7" t="s">
        <v>99</v>
      </c>
      <c r="C103" s="13" t="str">
        <f>HYPERLINK("http://atoz.ebsco.com/Link/PackageLocation/9194?PackageLocationId=575832&amp;UrlSource=ATOZ&amp;Usage=ATOZ","Project Muse - Premium Collection")</f>
        <v>Project Muse - Premium Collection</v>
      </c>
    </row>
    <row r="104" spans="1:3" ht="30" x14ac:dyDescent="0.25">
      <c r="A104" s="3"/>
      <c r="B104" s="7" t="s">
        <v>100</v>
      </c>
      <c r="C104" s="13" t="str">
        <f>HYPERLINK("http://atoz.ebsco.com/Link/PackageLocation/9194?PackageLocationId=697287&amp;UrlSource=ATOZ&amp;Usage=ATOZ","Education Research Complete")</f>
        <v>Education Research Complete</v>
      </c>
    </row>
    <row r="105" spans="1:3" ht="30" x14ac:dyDescent="0.25">
      <c r="A105" s="3"/>
      <c r="B105" s="7" t="s">
        <v>101</v>
      </c>
      <c r="C105" s="13" t="str">
        <f>HYPERLINK("http://atoz.ebsco.com/Link/PackageLocation/9194?PackageLocationId=3488567&amp;UrlSource=ATOZ&amp;Usage=ATOZ","OmniFile Full Text Mega (H.W. Wilson)")</f>
        <v>OmniFile Full Text Mega (H.W. Wilson)</v>
      </c>
    </row>
    <row r="106" spans="1:3" x14ac:dyDescent="0.25">
      <c r="A106" s="12" t="s">
        <v>102</v>
      </c>
      <c r="B106" s="7" t="s">
        <v>103</v>
      </c>
      <c r="C106" s="13" t="str">
        <f>HYPERLINK("http://search.ebscohost.com/login.aspx?direct=true&amp;db=ehh&amp;jid=JHE&amp;site=ehost-live","Education Research Complete")</f>
        <v>Education Research Complete</v>
      </c>
    </row>
    <row r="107" spans="1:3" x14ac:dyDescent="0.25">
      <c r="A107" s="3"/>
      <c r="B107" s="7" t="s">
        <v>104</v>
      </c>
      <c r="C107" s="13" t="str">
        <f>HYPERLINK("http://atoz.ebsco.com/Link/PackageLocation/9194?PackageLocationId=60330&amp;UrlSource=ATOZ&amp;Usage=ATOZ","JSTOR Arts &amp; Sciences IV Archive Collection")</f>
        <v>JSTOR Arts &amp; Sciences IV Archive Collection</v>
      </c>
    </row>
    <row r="108" spans="1:3" x14ac:dyDescent="0.25">
      <c r="A108" s="3"/>
      <c r="B108" s="7" t="s">
        <v>10</v>
      </c>
      <c r="C108" s="13" t="str">
        <f>HYPERLINK("http://atoz.ebsco.com/Link/PackageLocation/9194?PackageLocationId=3488560&amp;UrlSource=ATOZ&amp;Usage=ATOZ","OmniFile Full Text Select")</f>
        <v>OmniFile Full Text Select</v>
      </c>
    </row>
    <row r="109" spans="1:3" x14ac:dyDescent="0.25">
      <c r="A109" s="3"/>
      <c r="B109" s="7" t="s">
        <v>33</v>
      </c>
      <c r="C109" s="13" t="str">
        <f>HYPERLINK("http://atoz.ebsco.com/Link/PackageLocation/9194?PackageLocationId=575833&amp;UrlSource=ATOZ&amp;Usage=ATOZ","Project Muse - Premium Collection")</f>
        <v>Project Muse - Premium Collection</v>
      </c>
    </row>
    <row r="110" spans="1:3" x14ac:dyDescent="0.25">
      <c r="A110" s="3"/>
      <c r="B110" s="7" t="s">
        <v>105</v>
      </c>
      <c r="C110" s="13" t="str">
        <f>HYPERLINK("http://atoz.ebsco.com/Link/PackageLocation/9194?PackageLocationId=199990&amp;UrlSource=ATOZ&amp;Usage=ATOZ","Psychology &amp; Behavioral Sciences Collection")</f>
        <v>Psychology &amp; Behavioral Sciences Collection</v>
      </c>
    </row>
    <row r="111" spans="1:3" ht="30" x14ac:dyDescent="0.25">
      <c r="A111" s="12" t="s">
        <v>106</v>
      </c>
      <c r="B111" s="7" t="s">
        <v>107</v>
      </c>
      <c r="C111" s="13" t="str">
        <f>HYPERLINK("http://atoz.ebsco.com/Link/PackageLocation/9194?PackageLocationId=697389&amp;UrlSource=ATOZ&amp;Usage=ATOZ","Education Research Complete")</f>
        <v>Education Research Complete</v>
      </c>
    </row>
    <row r="112" spans="1:3" x14ac:dyDescent="0.25">
      <c r="A112" s="3"/>
      <c r="B112" s="7" t="s">
        <v>108</v>
      </c>
      <c r="C112" s="13" t="str">
        <f>HYPERLINK("http://atoz.ebsco.com/Link/PackageLocation/9194?PackageLocationId=527646&amp;UrlSource=ATOZ&amp;Usage=ATOZ","JSTOR Arts and Scineces IV Archive Collection")</f>
        <v>JSTOR Arts and Scineces IV Archive Collection</v>
      </c>
    </row>
    <row r="113" spans="1:3" ht="30" x14ac:dyDescent="0.25">
      <c r="A113" s="12" t="s">
        <v>109</v>
      </c>
      <c r="B113" s="7" t="s">
        <v>110</v>
      </c>
      <c r="C113" s="13" t="str">
        <f>HYPERLINK("http://atoz.ebsco.com/Link/PackageLocation/9194?PackageLocationId=697365&amp;UrlSource=ATOZ&amp;Usage=ATOZ","Education Research Complete")</f>
        <v>Education Research Complete</v>
      </c>
    </row>
    <row r="114" spans="1:3" ht="30" x14ac:dyDescent="0.25">
      <c r="A114" s="3"/>
      <c r="B114" s="7" t="s">
        <v>111</v>
      </c>
      <c r="C114" s="13" t="str">
        <f>HYPERLINK("http://atoz.ebsco.com/Link/PackageLocation/9194?PackageLocationId=47994&amp;UrlSource=ATOZ&amp;Usage=ATOZ","Psychology &amp; Behavioral Sciences Collection")</f>
        <v>Psychology &amp; Behavioral Sciences Collection</v>
      </c>
    </row>
    <row r="115" spans="1:3" x14ac:dyDescent="0.25">
      <c r="A115" s="12" t="s">
        <v>112</v>
      </c>
      <c r="B115" s="7" t="s">
        <v>24</v>
      </c>
      <c r="C115" s="13" t="str">
        <f>HYPERLINK("http://search.ebscohost.com/login.aspx?direct=true&amp;db=ehh&amp;jid=22O3&amp;site=ehost-live","Education Research Complete")</f>
        <v>Education Research Complete</v>
      </c>
    </row>
    <row r="116" spans="1:3" x14ac:dyDescent="0.25">
      <c r="A116" s="12" t="s">
        <v>113</v>
      </c>
      <c r="B116" s="7" t="s">
        <v>114</v>
      </c>
      <c r="C116" s="13" t="str">
        <f>HYPERLINK("http://search.ebscohost.com/login.aspx?direct=true&amp;db=ehh&amp;jid=9GE&amp;site=ehost-live","Education Research Complete")</f>
        <v>Education Research Complete</v>
      </c>
    </row>
    <row r="117" spans="1:3" x14ac:dyDescent="0.25">
      <c r="A117" s="3"/>
      <c r="B117" s="7" t="s">
        <v>114</v>
      </c>
      <c r="C117" s="13" t="str">
        <f>HYPERLINK("http://atoz.ebsco.com/Link/PackageLocation/9194?PackageLocationId=3487742&amp;UrlSource=ATOZ&amp;Usage=ATOZ","OmniFile Full Text Mega (H.W. Wilson)")</f>
        <v>OmniFile Full Text Mega (H.W. Wilson)</v>
      </c>
    </row>
    <row r="118" spans="1:3" x14ac:dyDescent="0.25">
      <c r="A118" s="12" t="s">
        <v>115</v>
      </c>
      <c r="B118" s="7" t="s">
        <v>48</v>
      </c>
      <c r="C118" s="13" t="str">
        <f>HYPERLINK("http://search.ebscohost.com/login.aspx?direct=true&amp;db=ehh&amp;jid=G1K&amp;site=ehost-live","Education Research Complete")</f>
        <v>Education Research Complete</v>
      </c>
    </row>
    <row r="119" spans="1:3" x14ac:dyDescent="0.25">
      <c r="A119" s="3"/>
      <c r="B119" s="7" t="s">
        <v>48</v>
      </c>
      <c r="C119" s="13" t="str">
        <f>HYPERLINK("http://atoz.ebsco.com/Link/PackageLocation/9194?PackageLocationId=708460&amp;UrlSource=ATOZ&amp;Usage=ATOZ","Academic OneFile")</f>
        <v>Academic OneFile</v>
      </c>
    </row>
    <row r="120" spans="1:3" x14ac:dyDescent="0.25">
      <c r="A120" s="3"/>
      <c r="B120" s="7" t="s">
        <v>70</v>
      </c>
      <c r="C120" s="13" t="str">
        <f>HYPERLINK("http://atoz.ebsco.com/Link/PackageLocation/9194?PackageLocationId=3487791&amp;UrlSource=ATOZ&amp;Usage=ATOZ","OmniFile Full Text Mega (H.W. Wilson)")</f>
        <v>OmniFile Full Text Mega (H.W. Wilson)</v>
      </c>
    </row>
    <row r="121" spans="1:3" x14ac:dyDescent="0.25">
      <c r="A121" s="12" t="s">
        <v>116</v>
      </c>
      <c r="B121" s="7" t="s">
        <v>114</v>
      </c>
      <c r="C121" s="13" t="str">
        <f>HYPERLINK("http://jvwresearch.org/","http://jvwresearch.org/")</f>
        <v>http://jvwresearch.org/</v>
      </c>
    </row>
    <row r="122" spans="1:3" x14ac:dyDescent="0.25">
      <c r="A122" s="12" t="s">
        <v>117</v>
      </c>
      <c r="B122" s="7" t="s">
        <v>118</v>
      </c>
      <c r="C122" s="13" t="str">
        <f>HYPERLINK("http://atoz.ebsco.com/Link/PackageLocation/9194?PackageLocationId=300516&amp;UrlSource=ATOZ&amp;Usage=ATOZ","ScienceDirect Freedom Collection")</f>
        <v>ScienceDirect Freedom Collection</v>
      </c>
    </row>
    <row r="123" spans="1:3" x14ac:dyDescent="0.25">
      <c r="A123" s="12" t="s">
        <v>119</v>
      </c>
      <c r="B123" s="7" t="s">
        <v>120</v>
      </c>
      <c r="C123" s="13" t="str">
        <f>HYPERLINK("http://atoz.ebsco.com/Link/PackageLocation/9194?PackageLocationId=300517&amp;UrlSource=ATOZ&amp;Usage=ATOZ","ScienceDirect Freedom Collection")</f>
        <v>ScienceDirect Freedom Collection</v>
      </c>
    </row>
    <row r="124" spans="1:3" x14ac:dyDescent="0.25">
      <c r="A124" s="12" t="s">
        <v>121</v>
      </c>
      <c r="B124" s="7" t="s">
        <v>52</v>
      </c>
      <c r="C124" s="13" t="str">
        <f>HYPERLINK("http://atoz.ebsco.com/Link/PackageLocation/9194?PackageLocationId=708522&amp;UrlSource=ATOZ&amp;Usage=ATOZ","Academic OneFile")</f>
        <v>Academic OneFile</v>
      </c>
    </row>
    <row r="125" spans="1:3" x14ac:dyDescent="0.25">
      <c r="A125" s="3"/>
      <c r="B125" s="7" t="s">
        <v>122</v>
      </c>
      <c r="C125" s="13" t="str">
        <f>HYPERLINK("http://search.ebscohost.com/login.aspx?direct=true&amp;db=ehh&amp;jid=LIB&amp;site=ehost-live","Education Research Complete")</f>
        <v>Education Research Complete</v>
      </c>
    </row>
    <row r="126" spans="1:3" ht="30" x14ac:dyDescent="0.25">
      <c r="A126" s="12" t="s">
        <v>123</v>
      </c>
      <c r="B126" s="7" t="s">
        <v>124</v>
      </c>
      <c r="C126" s="13" t="str">
        <f>HYPERLINK("http://dus.psu.edu/mentor/","http://dus.psu.edu/mentor/")</f>
        <v>http://dus.psu.edu/mentor/</v>
      </c>
    </row>
    <row r="127" spans="1:3" ht="30" x14ac:dyDescent="0.25">
      <c r="A127" s="12" t="s">
        <v>125</v>
      </c>
      <c r="B127" s="7" t="s">
        <v>126</v>
      </c>
      <c r="C127" s="13" t="str">
        <f>HYPERLINK("http://atoz.ebsco.com/Link/PackageLocation/9194?PackageLocationId=1028399&amp;UrlSource=ATOZ&amp;Usage=ATOZ","Education Research Complete")</f>
        <v>Education Research Complete</v>
      </c>
    </row>
    <row r="128" spans="1:3" x14ac:dyDescent="0.25">
      <c r="A128" s="12" t="s">
        <v>127</v>
      </c>
      <c r="B128" s="7" t="s">
        <v>82</v>
      </c>
      <c r="C128" s="13" t="str">
        <f>HYPERLINK("http://atoz.ebsco.com/Link/PackageLocation/9194?PackageLocationId=475802&amp;UrlSource=ATOZ&amp;Usage=ATOZ","DOAJ Directory of Open Access Journals")</f>
        <v>DOAJ Directory of Open Access Journals</v>
      </c>
    </row>
    <row r="129" spans="1:3" x14ac:dyDescent="0.25">
      <c r="A129" s="3"/>
      <c r="B129" s="7" t="s">
        <v>76</v>
      </c>
      <c r="C129" s="13" t="str">
        <f>HYPERLINK("http://atoz.ebsco.com/Link/PackageLocation/9194?PackageLocationId=1252846&amp;UrlSource=ATOZ&amp;Usage=ATOZ","Education Research Complete")</f>
        <v>Education Research Complete</v>
      </c>
    </row>
    <row r="130" spans="1:3" ht="30" x14ac:dyDescent="0.25">
      <c r="A130" s="12" t="s">
        <v>128</v>
      </c>
      <c r="B130" s="7" t="s">
        <v>26</v>
      </c>
      <c r="C130" s="13" t="str">
        <f>HYPERLINK("http://search.ebscohost.com/login.aspx?direct=true&amp;db=ehh&amp;jid=SE9&amp;site=ehost-live","Education Research Complete")</f>
        <v>Education Research Complete</v>
      </c>
    </row>
    <row r="131" spans="1:3" ht="30" x14ac:dyDescent="0.25">
      <c r="A131" s="12" t="s">
        <v>129</v>
      </c>
      <c r="B131" s="7" t="s">
        <v>37</v>
      </c>
      <c r="C131" s="13" t="str">
        <f>HYPERLINK("http://search.ebscohost.com/login.aspx?direct=true&amp;db=ehh&amp;jid=NDT&amp;site=ehost-live","Education Research Complete")</f>
        <v>Education Research Complete</v>
      </c>
    </row>
    <row r="132" spans="1:3" ht="30" x14ac:dyDescent="0.25">
      <c r="A132" s="12" t="s">
        <v>130</v>
      </c>
      <c r="B132" s="7" t="s">
        <v>131</v>
      </c>
      <c r="C132" s="13" t="str">
        <f>HYPERLINK("http://atoz.ebsco.com/Link/PackageLocation/9194?PackageLocationId=697569&amp;UrlSource=ATOZ&amp;Usage=ATOZ","Education Research Complete")</f>
        <v>Education Research Complete</v>
      </c>
    </row>
    <row r="133" spans="1:3" ht="30" x14ac:dyDescent="0.25">
      <c r="A133" s="3"/>
      <c r="B133" s="7" t="s">
        <v>131</v>
      </c>
      <c r="C133" s="13" t="str">
        <f>HYPERLINK("http://atoz.ebsco.com/Link/PackageLocation/9194?PackageLocationId=3488117&amp;UrlSource=ATOZ&amp;Usage=ATOZ","OmniFile Full Text Mega (H.W. Wilson)")</f>
        <v>OmniFile Full Text Mega (H.W. Wilson)</v>
      </c>
    </row>
    <row r="134" spans="1:3" x14ac:dyDescent="0.25">
      <c r="A134" s="3"/>
      <c r="B134" s="7" t="s">
        <v>132</v>
      </c>
      <c r="C134" s="13" t="str">
        <f>HYPERLINK("http://atoz.ebsco.com/Link/PackageLocation/9194?PackageLocationId=545000&amp;UrlSource=ATOZ&amp;Usage=ATOZ","JSTOR Arts &amp; Sciences IV Archive Collection")</f>
        <v>JSTOR Arts &amp; Sciences IV Archive Collection</v>
      </c>
    </row>
    <row r="135" spans="1:3" ht="30" x14ac:dyDescent="0.25">
      <c r="A135" s="12" t="s">
        <v>133</v>
      </c>
      <c r="B135" s="7" t="s">
        <v>52</v>
      </c>
      <c r="C135" s="13" t="str">
        <f>HYPERLINK("http://search.ebscohost.com/login.aspx?direct=true&amp;db=ehh&amp;jid=L1U&amp;site=ehost-live","Education Research Complete")</f>
        <v>Education Research Complete</v>
      </c>
    </row>
    <row r="136" spans="1:3" x14ac:dyDescent="0.25">
      <c r="A136" s="3"/>
      <c r="B136" s="7" t="s">
        <v>52</v>
      </c>
      <c r="C136" s="13" t="str">
        <f>HYPERLINK("http://atoz.ebsco.com/Link/PackageLocation/9194?PackageLocationId=568123&amp;UrlSource=ATOZ&amp;Usage=ATOZ","HighWire Press")</f>
        <v>HighWire Press</v>
      </c>
    </row>
    <row r="137" spans="1:3" x14ac:dyDescent="0.25">
      <c r="A137" s="3"/>
      <c r="B137" s="7" t="s">
        <v>52</v>
      </c>
      <c r="C137" s="13" t="str">
        <f>HYPERLINK("http://atoz.ebsco.com/Link/PackageLocation/9194?PackageLocationId=575913&amp;UrlSource=ATOZ&amp;Usage=ATOZ","Project Muse - Premium Collection")</f>
        <v>Project Muse - Premium Collection</v>
      </c>
    </row>
    <row r="138" spans="1:3" x14ac:dyDescent="0.25">
      <c r="A138" s="12" t="s">
        <v>134</v>
      </c>
      <c r="B138" s="7" t="s">
        <v>135</v>
      </c>
      <c r="C138" s="13" t="str">
        <f>HYPERLINK("http://atoz.ebsco.com/Link/PackageLocation/9194?PackageLocationId=1245921&amp;UrlSource=ATOZ&amp;Usage=ATOZ","Academic OneFile")</f>
        <v>Academic OneFile</v>
      </c>
    </row>
    <row r="139" spans="1:3" x14ac:dyDescent="0.25">
      <c r="A139" s="3"/>
      <c r="B139" s="7" t="s">
        <v>136</v>
      </c>
      <c r="C139" s="13" t="str">
        <f>HYPERLINK("http://search.ebscohost.com/login.aspx?direct=true&amp;db=ehh&amp;jid=PDK&amp;site=ehost-live","Education Research Complete")</f>
        <v>Education Research Complete</v>
      </c>
    </row>
    <row r="140" spans="1:3" x14ac:dyDescent="0.25">
      <c r="A140" s="3"/>
      <c r="B140" s="7" t="s">
        <v>136</v>
      </c>
      <c r="C140" s="13" t="str">
        <f>HYPERLINK("http://atoz.ebsco.com/Link/PackageLocation/9194?PackageLocationId=3488131&amp;UrlSource=ATOZ&amp;Usage=ATOZ","OmniFile Full Text Mega (H.W. Wilson)")</f>
        <v>OmniFile Full Text Mega (H.W. Wilson)</v>
      </c>
    </row>
    <row r="141" spans="1:3" ht="30" x14ac:dyDescent="0.25">
      <c r="A141" s="12" t="s">
        <v>137</v>
      </c>
      <c r="B141" s="7" t="s">
        <v>37</v>
      </c>
      <c r="C141" s="13" t="str">
        <f>HYPERLINK("http://search.ebscohost.com/login.aspx?direct=true&amp;db=ehh&amp;jid=RHE&amp;site=ehost-live","Education Research Complete")</f>
        <v>Education Research Complete</v>
      </c>
    </row>
    <row r="142" spans="1:3" x14ac:dyDescent="0.25">
      <c r="A142" s="12" t="s">
        <v>138</v>
      </c>
      <c r="B142" s="7" t="s">
        <v>24</v>
      </c>
      <c r="C142" s="13" t="str">
        <f>HYPERLINK("http://search.ebscohost.com/login.aspx?direct=true&amp;db=ehh&amp;jid=RHE&amp;site=ehost-live","Education Research Complete")</f>
        <v>Education Research Complete</v>
      </c>
    </row>
    <row r="143" spans="1:3" x14ac:dyDescent="0.25">
      <c r="A143" s="12" t="s">
        <v>139</v>
      </c>
      <c r="B143" s="7" t="s">
        <v>140</v>
      </c>
      <c r="C143" s="13" t="str">
        <f>HYPERLINK("http://atoz.ebsco.com/Link/PackageLocation/9194?PackageLocationId=300808&amp;UrlSource=ATOZ&amp;Usage=ATOZ","ScienceDirect Freedom Collection")</f>
        <v>ScienceDirect Freedom Collection</v>
      </c>
    </row>
    <row r="144" spans="1:3" x14ac:dyDescent="0.25">
      <c r="A144" s="12" t="s">
        <v>141</v>
      </c>
      <c r="B144" s="7" t="s">
        <v>19</v>
      </c>
      <c r="C144" s="13" t="str">
        <f>HYPERLINK("http://atoz.ebsco.com/Link/PackageLocation/9194?PackageLocationId=1194382&amp;UrlSource=ATOZ&amp;Usage=ATOZ","Sage Journals Online")</f>
        <v>Sage Journals Online</v>
      </c>
    </row>
    <row r="145" spans="1:3" x14ac:dyDescent="0.25">
      <c r="A145" s="3"/>
      <c r="B145" s="7" t="s">
        <v>20</v>
      </c>
      <c r="C145" s="13" t="str">
        <f>HYPERLINK("http://atoz.ebsco.com/Link/PackageLocation/9194?PackageLocationId=1523662&amp;UrlSource=ATOZ&amp;Usage=ATOZ","JSTOR Arts &amp; Sciences IV Archive Collection")</f>
        <v>JSTOR Arts &amp; Sciences IV Archive Collection</v>
      </c>
    </row>
    <row r="146" spans="1:3" x14ac:dyDescent="0.25">
      <c r="A146" s="12" t="s">
        <v>142</v>
      </c>
      <c r="B146" s="7" t="s">
        <v>10</v>
      </c>
      <c r="C146" s="13" t="str">
        <f>HYPERLINK("http://atoz.ebsco.com/Link/PackageLocation/9194?PackageLocationId=575840&amp;UrlSource=ATOZ&amp;Usage=ATOZ","Project Muse - Premium Collection")</f>
        <v>Project Muse - Premium Collection</v>
      </c>
    </row>
    <row r="147" spans="1:3" x14ac:dyDescent="0.25">
      <c r="A147" s="12" t="s">
        <v>143</v>
      </c>
      <c r="B147" s="7" t="s">
        <v>114</v>
      </c>
      <c r="C147" s="13" t="str">
        <f>HYPERLINK("http://atoz.ebsco.com/Link/PackageLocation/9194?PackageLocationId=3091544&amp;UrlSource=ATOZ&amp;Usage=ATOZ","Education Research Complete")</f>
        <v>Education Research Complete</v>
      </c>
    </row>
    <row r="148" spans="1:3" x14ac:dyDescent="0.25">
      <c r="A148" s="12" t="s">
        <v>144</v>
      </c>
      <c r="B148" s="7" t="s">
        <v>22</v>
      </c>
      <c r="C148" s="13" t="str">
        <f>HYPERLINK("http://atoz.ebsco.com/Link/PackageLocation/9194?PackageLocationId=1194383&amp;UrlSource=ATOZ&amp;Usage=ATOZ","Education: A SAGE Full-text Collection")</f>
        <v>Education: A SAGE Full-text Collection</v>
      </c>
    </row>
    <row r="149" spans="1:3" x14ac:dyDescent="0.25">
      <c r="A149" s="3"/>
      <c r="B149" s="7" t="s">
        <v>22</v>
      </c>
      <c r="C149" s="13" t="str">
        <f>HYPERLINK("http://atoz.ebsco.com/Link/PackageLocation/9194?PackageLocationId=935438&amp;UrlSource=ATOZ&amp;Usage=ATOZ","HighWire Press")</f>
        <v>HighWire Press</v>
      </c>
    </row>
    <row r="150" spans="1:3" x14ac:dyDescent="0.25">
      <c r="A150" s="3"/>
      <c r="B150" s="7" t="s">
        <v>22</v>
      </c>
      <c r="C150" s="13" t="str">
        <f>HYPERLINK("http://atoz.ebsco.com/Link/PackageLocation/9194?PackageLocationId=1195807&amp;UrlSource=ATOZ&amp;Usage=ATOZ","Sage Journals Online")</f>
        <v>Sage Journals Online</v>
      </c>
    </row>
    <row r="151" spans="1:3" x14ac:dyDescent="0.25">
      <c r="A151" s="3"/>
      <c r="B151" s="7" t="s">
        <v>145</v>
      </c>
      <c r="C151" s="13" t="str">
        <f>HYPERLINK("http://atoz.ebsco.com/Link/PackageLocation/9194?PackageLocationId=303046&amp;UrlSource=ATOZ&amp;Usage=ATOZ","JSTOR Arts &amp; Sciences IV Archive Collection")</f>
        <v>JSTOR Arts &amp; Sciences IV Archive Collection</v>
      </c>
    </row>
    <row r="152" spans="1:3" ht="30" x14ac:dyDescent="0.25">
      <c r="A152" s="12" t="s">
        <v>146</v>
      </c>
      <c r="B152" s="7" t="s">
        <v>111</v>
      </c>
      <c r="C152" s="13" t="str">
        <f>HYPERLINK("http://search.ebscohost.com/login.aspx?direct=true&amp;db=ehh&amp;jid=SHE&amp;site=ehost-live","Education Research Complete")</f>
        <v>Education Research Complete</v>
      </c>
    </row>
    <row r="153" spans="1:3" ht="30" x14ac:dyDescent="0.25">
      <c r="A153" s="3"/>
      <c r="B153" s="7" t="s">
        <v>111</v>
      </c>
      <c r="C153" s="13" t="str">
        <f>HYPERLINK("http://search.ebscohost.com/login.aspx?direct=true&amp;db=pbh&amp;jid=SHE&amp;site=ehost-live","Psychology &amp; Behavioral Sciences Collection")</f>
        <v>Psychology &amp; Behavioral Sciences Collection</v>
      </c>
    </row>
    <row r="154" spans="1:3" ht="30" x14ac:dyDescent="0.25">
      <c r="A154" s="12" t="s">
        <v>147</v>
      </c>
      <c r="B154" s="7" t="s">
        <v>24</v>
      </c>
      <c r="C154" s="13" t="str">
        <f>HYPERLINK("http://www.fhsu.edu/teacher-scholar/current/volume3/current.html","http://www.fhsu.edu/teacher-scholar/current/volume3/current.html")</f>
        <v>http://www.fhsu.edu/teacher-scholar/current/volume3/current.html</v>
      </c>
    </row>
    <row r="155" spans="1:3" ht="30" x14ac:dyDescent="0.25">
      <c r="A155" s="12" t="s">
        <v>148</v>
      </c>
      <c r="B155" s="7" t="s">
        <v>131</v>
      </c>
      <c r="C155" s="13" t="str">
        <f>HYPERLINK("http://search.ebscohost.com/login.aspx?direct=true&amp;db=ehh&amp;jid=THD&amp;site=ehost-live","Education Research Complete")</f>
        <v>Education Research Complete</v>
      </c>
    </row>
    <row r="156" spans="1:3" ht="30" x14ac:dyDescent="0.25">
      <c r="A156" s="12" t="s">
        <v>149</v>
      </c>
      <c r="B156" s="7" t="s">
        <v>150</v>
      </c>
      <c r="C156" s="13" t="str">
        <f>HYPERLINK("http://atoz.ebsco.com/Link/PackageLocation/9194?PackageLocationId=1246705&amp;UrlSource=ATOZ&amp;Usage=ATOZ","Business Source Premier")</f>
        <v>Business Source Premier</v>
      </c>
    </row>
    <row r="157" spans="1:3" ht="30" x14ac:dyDescent="0.25">
      <c r="A157" s="3"/>
      <c r="B157" s="7" t="s">
        <v>150</v>
      </c>
      <c r="C157" s="13" t="str">
        <f>HYPERLINK("http://atoz.ebsco.com/Link/PackageLocation/9194?PackageLocationId=697886&amp;UrlSource=ATOZ&amp;Usage=ATOZ","Education Research Complete")</f>
        <v>Education Research Complete</v>
      </c>
    </row>
    <row r="158" spans="1:3" x14ac:dyDescent="0.25">
      <c r="A158" s="3"/>
      <c r="B158" s="7" t="s">
        <v>151</v>
      </c>
      <c r="C158" s="13" t="str">
        <f>HYPERLINK("http://atoz.ebsco.com/Link/PackageLocation/9194?PackageLocationId=527686&amp;UrlSource=ATOZ&amp;Usage=ATOZ","JSTOR Arts &amp; Science IV Archive Collection")</f>
        <v>JSTOR Arts &amp; Science IV Archive Collection</v>
      </c>
    </row>
    <row r="159" spans="1:3" x14ac:dyDescent="0.25">
      <c r="A159" s="3"/>
      <c r="B159" s="7" t="s">
        <v>10</v>
      </c>
      <c r="C159" s="13" t="str">
        <f>HYPERLINK("http://atoz.ebsco.com/Link/PackageLocation/9194?PackageLocationId=3489099&amp;UrlSource=ATOZ&amp;Usage=ATOZ","OmniFile Full Text Mega (H.W. Wilson)")</f>
        <v>OmniFile Full Text Mega (H.W. Wilson)</v>
      </c>
    </row>
    <row r="160" spans="1:3" x14ac:dyDescent="0.25">
      <c r="A160" s="3"/>
      <c r="B160" s="7" t="s">
        <v>152</v>
      </c>
      <c r="C160" s="13" t="str">
        <f>HYPERLINK("http://atoz.ebsco.com/Link/PackageLocation/9194?PackageLocationId=1116312&amp;UrlSource=ATOZ&amp;Usage=ATOZ","Psychology &amp; Behavioral Sciences Collection")</f>
        <v>Psychology &amp; Behavioral Sciences Collection</v>
      </c>
    </row>
    <row r="161" spans="1:3" x14ac:dyDescent="0.25">
      <c r="A161" s="12" t="s">
        <v>153</v>
      </c>
      <c r="B161" s="7" t="s">
        <v>77</v>
      </c>
      <c r="C161" s="14" t="s">
        <v>154</v>
      </c>
    </row>
    <row r="162" spans="1:3" ht="30" x14ac:dyDescent="0.25">
      <c r="A162" s="12" t="s">
        <v>155</v>
      </c>
      <c r="B162" s="7" t="s">
        <v>114</v>
      </c>
      <c r="C162" s="13" t="str">
        <f>HYPERLINK("http://atoz.ebsco.com/Link/PackageLocation/9194?PackageLocationId=2578387&amp;UrlSource=ATOZ&amp;Usage=ATOZ","Education Research Complete")</f>
        <v>Education Research Complete</v>
      </c>
    </row>
    <row r="163" spans="1:3" x14ac:dyDescent="0.25">
      <c r="A163" s="3"/>
      <c r="B163" s="4"/>
    </row>
    <row r="164" spans="1:3" x14ac:dyDescent="0.25">
      <c r="A164" s="3"/>
      <c r="B164" s="4"/>
    </row>
    <row r="165" spans="1:3" x14ac:dyDescent="0.25">
      <c r="A165" s="3"/>
      <c r="B165" s="4"/>
    </row>
    <row r="166" spans="1:3" x14ac:dyDescent="0.25">
      <c r="A166" s="11" t="s">
        <v>156</v>
      </c>
      <c r="B166" s="7"/>
    </row>
    <row r="167" spans="1:3" x14ac:dyDescent="0.25">
      <c r="A167" s="12" t="s">
        <v>157</v>
      </c>
      <c r="B167" s="7" t="s">
        <v>158</v>
      </c>
      <c r="C167" s="13" t="str">
        <f>HYPERLINK("http://atoz.ebsco.com/Link/PackageLocation/9194?PackageLocationId=696973&amp;UrlSource=ATOZ&amp;Usage=ATOZ","Education Research Complete")</f>
        <v>Education Research Complete</v>
      </c>
    </row>
    <row r="168" spans="1:3" x14ac:dyDescent="0.25">
      <c r="A168" s="3"/>
      <c r="B168" s="7" t="s">
        <v>158</v>
      </c>
      <c r="C168" s="13" t="str">
        <f>HYPERLINK("http://atoz.ebsco.com/Link/PackageLocation/9194?PackageLocationId=707310&amp;UrlSource=ATOZ&amp;Usage=ATOZ","Academic OneFile")</f>
        <v>Academic OneFile</v>
      </c>
    </row>
    <row r="169" spans="1:3" x14ac:dyDescent="0.25">
      <c r="A169" s="3"/>
      <c r="B169" s="7" t="s">
        <v>158</v>
      </c>
      <c r="C169" s="13" t="str">
        <f>HYPERLINK("http://atoz.ebsco.com/Link/PackageLocation/9194?PackageLocationId=3486793&amp;UrlSource=ATOZ&amp;Usage=ATOZ","OmniFile Full Text Select")</f>
        <v>OmniFile Full Text Select</v>
      </c>
    </row>
    <row r="170" spans="1:3" x14ac:dyDescent="0.25">
      <c r="A170" s="12" t="s">
        <v>159</v>
      </c>
      <c r="B170" s="7" t="s">
        <v>24</v>
      </c>
      <c r="C170" s="13" t="str">
        <f>HYPERLINK("http://atoz.ebsco.com/Link/PackageLocation/9194?PackageLocationId=2276871&amp;UrlSource=ATOZ&amp;Usage=ATOZ","Academic OneFIle")</f>
        <v>Academic OneFIle</v>
      </c>
    </row>
    <row r="171" spans="1:3" x14ac:dyDescent="0.25">
      <c r="A171" s="3"/>
      <c r="B171" s="7" t="s">
        <v>120</v>
      </c>
      <c r="C171" s="13" t="str">
        <f>HYPERLINK("http://search.ebscohost.com/login.aspx?direct=true&amp;db=ehh&amp;jid=BLS&amp;site=ehost-live","Education Research Complete")</f>
        <v>Education Research Complete</v>
      </c>
    </row>
    <row r="172" spans="1:3" x14ac:dyDescent="0.25">
      <c r="A172" s="3"/>
      <c r="B172" s="7" t="s">
        <v>120</v>
      </c>
      <c r="C172" s="13" t="str">
        <f>HYPERLINK("http://search.ebscohost.com/login.aspx?direct=true&amp;db=pbh&amp;jid=BLS&amp;site=ehost-live","Psychology &amp; Behavioral Sciences Collection")</f>
        <v>Psychology &amp; Behavioral Sciences Collection</v>
      </c>
    </row>
    <row r="173" spans="1:3" x14ac:dyDescent="0.25">
      <c r="A173" s="3"/>
      <c r="B173" s="7" t="s">
        <v>82</v>
      </c>
      <c r="C173" s="13" t="str">
        <f>HYPERLINK("http://atoz.ebsco.com/Link/PackageLocation/9194?PackageLocationId=3488484&amp;UrlSource=ATOZ&amp;Usage=ATOZ","OmniFile Full Text Select")</f>
        <v>OmniFile Full Text Select</v>
      </c>
    </row>
    <row r="174" spans="1:3" x14ac:dyDescent="0.25">
      <c r="A174" s="12" t="s">
        <v>160</v>
      </c>
      <c r="B174" s="7" t="s">
        <v>161</v>
      </c>
      <c r="C174" s="13" t="str">
        <f>HYPERLINK("http://atoz.ebsco.com/Link/PackageLocation/9194?PackageLocationId=697087&amp;UrlSource=ATOZ&amp;Usage=ATOZ","Education  Research Complete")</f>
        <v>Education  Research Complete</v>
      </c>
    </row>
    <row r="175" spans="1:3" x14ac:dyDescent="0.25">
      <c r="A175" s="3"/>
      <c r="B175" s="7" t="s">
        <v>161</v>
      </c>
      <c r="C175" s="13" t="str">
        <f>HYPERLINK("http://atoz.ebsco.com/Link/PackageLocation/9194?PackageLocationId=707592&amp;UrlSource=ATOZ&amp;Usage=ATOZ","Academic OneFile")</f>
        <v>Academic OneFile</v>
      </c>
    </row>
    <row r="176" spans="1:3" x14ac:dyDescent="0.25">
      <c r="A176" s="3"/>
      <c r="B176" s="7" t="s">
        <v>161</v>
      </c>
      <c r="C176" s="13" t="str">
        <f>HYPERLINK("http://atoz.ebsco.com/Link/PackageLocation/9194?PackageLocationId=3487118&amp;UrlSource=ATOZ&amp;Usage=ATOZ","OmniFile Full Text Select")</f>
        <v>OmniFile Full Text Select</v>
      </c>
    </row>
    <row r="177" spans="1:3" ht="30" x14ac:dyDescent="0.25">
      <c r="A177" s="12" t="s">
        <v>162</v>
      </c>
      <c r="B177" s="7" t="s">
        <v>111</v>
      </c>
      <c r="C177" s="13" t="str">
        <f>HYPERLINK("http://atoz.ebsco.com/Link/PackageLocation/9194?PackageLocationId=697194&amp;UrlSource=ATOZ&amp;Usage=ATOZ","Education Research Complete")</f>
        <v>Education Research Complete</v>
      </c>
    </row>
    <row r="178" spans="1:3" x14ac:dyDescent="0.25">
      <c r="A178" s="12" t="s">
        <v>163</v>
      </c>
      <c r="B178" s="7" t="s">
        <v>164</v>
      </c>
      <c r="C178" s="13" t="str">
        <f>HYPERLINK("http://atoz.ebsco.com/Link/PackageLocation/9194?PackageLocationId=386752&amp;UrlSource=ATOZ&amp;Usage=ATOZ","HighWire Press")</f>
        <v>HighWire Press</v>
      </c>
    </row>
    <row r="179" spans="1:3" x14ac:dyDescent="0.25">
      <c r="A179" s="3"/>
      <c r="B179" s="7" t="s">
        <v>164</v>
      </c>
      <c r="C179" s="13" t="str">
        <f>HYPERLINK("http://atoz.ebsco.com/Link/PackageLocation/9194?PackageLocationId=1195175&amp;UrlSource=ATOZ&amp;Usage=ATOZ","Sociology: A Sage Full-text Collection")</f>
        <v>Sociology: A Sage Full-text Collection</v>
      </c>
    </row>
    <row r="180" spans="1:3" x14ac:dyDescent="0.25">
      <c r="A180" s="12" t="s">
        <v>165</v>
      </c>
      <c r="B180" s="7" t="s">
        <v>166</v>
      </c>
      <c r="C180" s="13" t="str">
        <f>HYPERLINK("http://atoz.ebsco.com/Link/PackageLocation/9194?PackageLocationId=60304&amp;UrlSource=ATOZ&amp;Usage=ATOZ","JSTOR Arts &amp; Sciences I Archive Collection")</f>
        <v>JSTOR Arts &amp; Sciences I Archive Collection</v>
      </c>
    </row>
    <row r="181" spans="1:3" x14ac:dyDescent="0.25">
      <c r="A181" s="3"/>
      <c r="B181" s="7" t="s">
        <v>167</v>
      </c>
      <c r="C181" s="13" t="str">
        <f>HYPERLINK("http://atoz.ebsco.com/Link/PackageLocation/9194?PackageLocationId=3016508&amp;UrlSource=ATOZ&amp;Usage=ATOZ","JBHE Foundation")</f>
        <v>JBHE Foundation</v>
      </c>
    </row>
    <row r="182" spans="1:3" x14ac:dyDescent="0.25">
      <c r="A182" s="12" t="s">
        <v>168</v>
      </c>
      <c r="B182" s="7" t="s">
        <v>24</v>
      </c>
      <c r="C182" s="13" t="str">
        <f>HYPERLINK("http://atoz.ebsco.com/Link/PackageLocation/9194?PackageLocationId=2243712&amp;UrlSource=ATOZ&amp;Usage=ATOZ","Education Research Complete")</f>
        <v>Education Research Complete</v>
      </c>
    </row>
    <row r="183" spans="1:3" x14ac:dyDescent="0.25">
      <c r="A183" s="3"/>
      <c r="B183" s="7" t="s">
        <v>169</v>
      </c>
      <c r="C183" s="13" t="str">
        <f>HYPERLINK("http://atoz.ebsco.com/Link/PackageLocation/9194?PackageLocationId=60340&amp;UrlSource=ATOZ&amp;Usage=ATOZ","JSTOR Arts &amp; Sciences I Archive Collection")</f>
        <v>JSTOR Arts &amp; Sciences I Archive Collection</v>
      </c>
    </row>
    <row r="184" spans="1:3" x14ac:dyDescent="0.25">
      <c r="A184" s="3"/>
      <c r="B184" s="7" t="s">
        <v>136</v>
      </c>
      <c r="C184" s="13" t="str">
        <f>HYPERLINK("http://atoz.ebsco.com/Link/PackageLocation/9194?PackageLocationId=3833420&amp;UrlSource=ATOZ&amp;Usage=ATOZ","OmniFile Full Text Mega (H.W. Wilson)")</f>
        <v>OmniFile Full Text Mega (H.W. Wilson)</v>
      </c>
    </row>
    <row r="185" spans="1:3" ht="30" x14ac:dyDescent="0.25">
      <c r="A185" s="12" t="s">
        <v>170</v>
      </c>
      <c r="B185" s="7" t="s">
        <v>171</v>
      </c>
      <c r="C185" s="13" t="str">
        <f>HYPERLINK("http://atoz.ebsco.com/Link/PackageLocation/9194?PackageLocationId=697527&amp;UrlSource=ATOZ&amp;Usage=ATOZ","Education Research Complete")</f>
        <v>Education Research Complete</v>
      </c>
    </row>
    <row r="186" spans="1:3" ht="30" x14ac:dyDescent="0.25">
      <c r="A186" s="12" t="s">
        <v>172</v>
      </c>
      <c r="B186" s="7" t="s">
        <v>173</v>
      </c>
      <c r="C186" s="13" t="str">
        <f>HYPERLINK("http://atoz.ebsco.com/Link/PackageLocation/9194?PackageLocationId=697872&amp;UrlSource=ATOZ&amp;Usage=ATOZ","Education Research Complete")</f>
        <v>Education Research Complete</v>
      </c>
    </row>
    <row r="187" spans="1:3" x14ac:dyDescent="0.25">
      <c r="A187" s="12" t="s">
        <v>174</v>
      </c>
      <c r="B187" s="7" t="s">
        <v>175</v>
      </c>
      <c r="C187" s="13" t="str">
        <f>HYPERLINK("http://atoz.ebsco.com/Link/PackageLocation/9194?PackageLocationId=709436&amp;UrlSource=ATOZ&amp;Usage=ATOZ","Academic OneFile")</f>
        <v>Academic OneFile</v>
      </c>
    </row>
    <row r="188" spans="1:3" x14ac:dyDescent="0.25">
      <c r="A188" s="3"/>
      <c r="B188" s="7" t="s">
        <v>10</v>
      </c>
      <c r="C188" s="13" t="str">
        <f>HYPERLINK("http://search.ebscohost.com/login.aspx?direct=true&amp;db=ofs&amp;jid=WJB&amp;site=ehost-live","OmniFile Full Text Mega (H.W. Wilson)")</f>
        <v>OmniFile Full Text Mega (H.W. Wilson)</v>
      </c>
    </row>
    <row r="189" spans="1:3" x14ac:dyDescent="0.25">
      <c r="A189" s="3"/>
      <c r="B189" s="4"/>
    </row>
    <row r="190" spans="1:3" x14ac:dyDescent="0.25">
      <c r="A190" s="3"/>
      <c r="B190" s="4"/>
    </row>
    <row r="191" spans="1:3" x14ac:dyDescent="0.25">
      <c r="A191" s="11" t="s">
        <v>176</v>
      </c>
      <c r="B191" s="7"/>
    </row>
    <row r="192" spans="1:3" x14ac:dyDescent="0.25">
      <c r="A192" s="12" t="s">
        <v>177</v>
      </c>
      <c r="B192" s="7" t="s">
        <v>62</v>
      </c>
      <c r="C192" s="13" t="str">
        <f>HYPERLINK("http://atoz.ebsco.com/Link/PackageLocation/9194?PackageLocationId=461951&amp;UrlSource=ATOZ&amp;Usage=ATOZ","Art &amp; Architecture Complete")</f>
        <v>Art &amp; Architecture Complete</v>
      </c>
    </row>
    <row r="193" spans="1:3" x14ac:dyDescent="0.25">
      <c r="A193" s="11"/>
      <c r="B193" s="7" t="s">
        <v>62</v>
      </c>
      <c r="C193" s="13" t="str">
        <f>HYPERLINK("http://search.ebscohost.com/login.aspx?direct=true&amp;db=ehh&amp;jid=ARE&amp;site=ehost-live","Education Research Complete")</f>
        <v>Education Research Complete</v>
      </c>
    </row>
    <row r="194" spans="1:3" x14ac:dyDescent="0.25">
      <c r="A194" s="11"/>
      <c r="B194" s="7" t="s">
        <v>178</v>
      </c>
      <c r="C194" s="13" t="str">
        <f>HYPERLINK("http://atoz.ebsco.com/Link/PackageLocation/9194?PackageLocationId=461951&amp;UrlSource=ATOZ&amp;Usage=ATOZ","JSTOR Arts &amp; Sciences IV Archive Collection")</f>
        <v>JSTOR Arts &amp; Sciences IV Archive Collection</v>
      </c>
    </row>
    <row r="195" spans="1:3" x14ac:dyDescent="0.25">
      <c r="A195" s="11"/>
      <c r="B195" s="7" t="s">
        <v>33</v>
      </c>
      <c r="C195" s="13" t="str">
        <f>HYPERLINK("http://search.ebscohost.com/login.aspx?direct=true&amp;db=ofs&amp;jid=ARE&amp;site=ehost-live","OmniFile Full Text Mega (H.W. Wilson)")</f>
        <v>OmniFile Full Text Mega (H.W. Wilson)</v>
      </c>
    </row>
    <row r="196" spans="1:3" x14ac:dyDescent="0.25">
      <c r="A196" s="12" t="s">
        <v>32</v>
      </c>
      <c r="B196" s="7" t="s">
        <v>33</v>
      </c>
      <c r="C196" s="13" t="str">
        <f>HYPERLINK("http://atoz.ebsco.com/Link/PackageLocation/9194?PackageLocationId=888396&amp;UrlSource=ATOZ&amp;Usage=ATOZ","Education: A SAGE Full-text Collection")</f>
        <v>Education: A SAGE Full-text Collection</v>
      </c>
    </row>
    <row r="197" spans="1:3" x14ac:dyDescent="0.25">
      <c r="A197" s="3"/>
      <c r="B197" s="7" t="s">
        <v>33</v>
      </c>
      <c r="C197" s="13" t="str">
        <f>HYPERLINK("http://atoz.ebsco.com/Link/PackageLocation/9194?PackageLocationId=386697&amp;UrlSource=ATOZ&amp;Usage=ATOZ","HighWire Press")</f>
        <v>HighWire Press</v>
      </c>
    </row>
    <row r="198" spans="1:3" x14ac:dyDescent="0.25">
      <c r="A198" s="3"/>
      <c r="B198" s="7" t="s">
        <v>33</v>
      </c>
      <c r="C198" s="13" t="str">
        <f>HYPERLINK("http://atoz.ebsco.com/Link/PackageLocation/9194?PackageLocationId=1195349&amp;UrlSource=ATOZ&amp;Usage=ATOZ","Sage Journals Online")</f>
        <v>Sage Journals Online</v>
      </c>
    </row>
    <row r="199" spans="1:3" ht="30" x14ac:dyDescent="0.25">
      <c r="A199" s="12" t="s">
        <v>179</v>
      </c>
      <c r="B199" s="7" t="s">
        <v>180</v>
      </c>
      <c r="C199" s="13" t="str">
        <f>HYPERLINK("http://atoz.ebsco.com/Link/PackageLocation/9194?PackageLocationId=1890336&amp;UrlSource=ATOZ&amp;Usage=ATOZ","Art &amp; Architecture Complete")</f>
        <v>Art &amp; Architecture Complete</v>
      </c>
    </row>
    <row r="200" spans="1:3" ht="30" x14ac:dyDescent="0.25">
      <c r="A200" s="3"/>
      <c r="B200" s="7" t="s">
        <v>180</v>
      </c>
      <c r="C200" s="13" t="str">
        <f>HYPERLINK("http://atoz.ebsco.com/Link/PackageLocation/9194?PackageLocationId=696947&amp;UrlSource=ATOZ&amp;Usage=ATOZ","Education Research Complete")</f>
        <v>Education Research Complete</v>
      </c>
    </row>
    <row r="201" spans="1:3" ht="30" x14ac:dyDescent="0.25">
      <c r="A201" s="3"/>
      <c r="B201" s="7" t="s">
        <v>92</v>
      </c>
      <c r="C201" s="13" t="str">
        <f>HYPERLINK("http://atoz.ebsco.com/Link/PackageLocation/9194?PackageLocationId=3486734&amp;UrlSource=ATOZ&amp;Usage=ATOZ","OmniFile Full Text Mega (H.W. Wilson)")</f>
        <v>OmniFile Full Text Mega (H.W. Wilson)</v>
      </c>
    </row>
    <row r="202" spans="1:3" x14ac:dyDescent="0.25">
      <c r="A202" s="12" t="s">
        <v>181</v>
      </c>
      <c r="B202" s="7" t="s">
        <v>72</v>
      </c>
      <c r="C202" s="13" t="str">
        <f>HYPERLINK("http://atoz.ebsco.com/Link/PackageLocation/9194?PackageLocationId=1890409&amp;UrlSource=ATOZ&amp;Usage=ATOZ","Art &amp; Architecture Complete")</f>
        <v>Art &amp; Architecture Complete</v>
      </c>
    </row>
    <row r="203" spans="1:3" x14ac:dyDescent="0.25">
      <c r="A203" s="3"/>
      <c r="B203" s="7" t="s">
        <v>33</v>
      </c>
      <c r="C203" s="13" t="str">
        <f>HYPERLINK("http://atoz.ebsco.com/Link/PackageLocation/9194?PackageLocationId=167593&amp;UrlSource=ATOZ&amp;Usage=ATOZ","Wiley Online Library Full Collection")</f>
        <v>Wiley Online Library Full Collection</v>
      </c>
    </row>
    <row r="204" spans="1:3" x14ac:dyDescent="0.25">
      <c r="A204" s="12" t="s">
        <v>182</v>
      </c>
      <c r="B204" s="7" t="s">
        <v>114</v>
      </c>
      <c r="C204" s="13" t="str">
        <f>HYPERLINK("http://atoz.ebsco.com/Link/PackageLocation/9194?PackageLocationId=3018117&amp;UrlSource=ATOZ&amp;Usage=ATOZ","Art &amp; Architecture Complete")</f>
        <v>Art &amp; Architecture Complete</v>
      </c>
    </row>
    <row r="205" spans="1:3" x14ac:dyDescent="0.25">
      <c r="A205" s="3"/>
      <c r="B205" s="7" t="s">
        <v>26</v>
      </c>
      <c r="C205" s="13" t="str">
        <f>HYPERLINK("http://atoz.ebsco.com/Link/PackageLocation/9194?PackageLocationId=177357&amp;UrlSource=ATOZ&amp;Usage=ATOZ","DOAJ Directory of Open Access Journals")</f>
        <v>DOAJ Directory of Open Access Journals</v>
      </c>
    </row>
    <row r="206" spans="1:3" x14ac:dyDescent="0.25">
      <c r="A206" s="3"/>
      <c r="B206" s="7" t="s">
        <v>124</v>
      </c>
      <c r="C206" s="13" t="str">
        <f>HYPERLINK("http://atoz.ebsco.com/Link/PackageLocation/9194?PackageLocationId=3833152&amp;UrlSource=ATOZ&amp;Usage=ATOZ","OmniFile Full Text Mega (H.W. Wilson)")</f>
        <v>OmniFile Full Text Mega (H.W. Wilson)</v>
      </c>
    </row>
    <row r="207" spans="1:3" x14ac:dyDescent="0.25">
      <c r="A207" s="12" t="s">
        <v>183</v>
      </c>
      <c r="B207" s="7" t="s">
        <v>184</v>
      </c>
      <c r="C207" s="13" t="str">
        <f>HYPERLINK("http://atoz.ebsco.com/Link/PackageLocation/9194?PackageLocationId=616390&amp;UrlSource=ATOZ&amp;Usage=ATOZ","JSTOR Arts &amp; Sciences IV Archive Collection")</f>
        <v>JSTOR Arts &amp; Sciences IV Archive Collection</v>
      </c>
    </row>
    <row r="208" spans="1:3" x14ac:dyDescent="0.25">
      <c r="A208" s="3"/>
      <c r="B208" s="7" t="s">
        <v>82</v>
      </c>
      <c r="C208" s="13" t="str">
        <f>HYPERLINK("http://atoz.ebsco.com/Link/PackageLocation/9194?PackageLocationId=575830&amp;UrlSource=ATOZ&amp;Usage=ATOZ","Project Muse - Premium Collection")</f>
        <v>Project Muse - Premium Collection</v>
      </c>
    </row>
    <row r="209" spans="1:3" x14ac:dyDescent="0.25">
      <c r="A209" s="12" t="s">
        <v>185</v>
      </c>
      <c r="B209" s="7" t="s">
        <v>186</v>
      </c>
      <c r="C209" s="13" t="str">
        <f>HYPERLINK("http://atoz.ebsco.com/Link/PackageLocation/9194?PackageLocationId=1890566&amp;UrlSource=ATOZ&amp;Usage=ATOZ","Art &amp; Architecture Complete")</f>
        <v>Art &amp; Architecture Complete</v>
      </c>
    </row>
    <row r="210" spans="1:3" x14ac:dyDescent="0.25">
      <c r="A210" s="3"/>
      <c r="B210" s="7" t="s">
        <v>187</v>
      </c>
      <c r="C210" s="13" t="str">
        <f>HYPERLINK("http://atoz.ebsco.com/Link/PackageLocation/9194?PackageLocationId=1977571&amp;UrlSource=ATOZ&amp;Usage=ATOZ","JSTOR Arts &amp; Sciences II Archive Collection")</f>
        <v>JSTOR Arts &amp; Sciences II Archive Collection</v>
      </c>
    </row>
    <row r="211" spans="1:3" x14ac:dyDescent="0.25">
      <c r="A211" s="3"/>
      <c r="B211" s="7" t="s">
        <v>99</v>
      </c>
      <c r="C211" s="13" t="str">
        <f>HYPERLINK("http://atoz.ebsco.com/Link/PackageLocation/9194?PackageLocationId=613972&amp;UrlSource=ATOZ&amp;Usage=ATOZ","Wiley Online Library Full Collection")</f>
        <v>Wiley Online Library Full Collection</v>
      </c>
    </row>
    <row r="212" spans="1:3" x14ac:dyDescent="0.25">
      <c r="A212" s="12" t="s">
        <v>188</v>
      </c>
      <c r="B212" s="7" t="s">
        <v>189</v>
      </c>
      <c r="C212" s="13" t="str">
        <f>HYPERLINK("http://atoz.ebsco.com/Link/PackageLocation/9194?PackageLocationId=521805&amp;UrlSource=ATOZ&amp;Usage=ATOZ","JSTOR Arts &amp; Sciences II Archive Collection")</f>
        <v>JSTOR Arts &amp; Sciences II Archive Collection</v>
      </c>
    </row>
    <row r="213" spans="1:3" ht="30" x14ac:dyDescent="0.25">
      <c r="A213" s="12" t="s">
        <v>190</v>
      </c>
      <c r="B213" s="7" t="s">
        <v>111</v>
      </c>
      <c r="C213" s="13" t="str">
        <f>HYPERLINK("http://atoz.ebsco.com/Link/PackageLocation/9194?PackageLocationId=1890430&amp;UrlSource=ATOZ&amp;Usage=ATOZ","Art &amp; Architecture Complete")</f>
        <v>Art &amp; Architecture Complete</v>
      </c>
    </row>
    <row r="214" spans="1:3" ht="30" x14ac:dyDescent="0.25">
      <c r="A214" s="3"/>
      <c r="B214" s="7" t="s">
        <v>111</v>
      </c>
      <c r="C214" s="13" t="str">
        <f>HYPERLINK("http://atoz.ebsco.com/Link/PackageLocation/9194?PackageLocationId=108851&amp;UrlSource=ATOZ&amp;Usage=ATOZ","Business Source Premier")</f>
        <v>Business Source Premier</v>
      </c>
    </row>
    <row r="215" spans="1:3" ht="30" x14ac:dyDescent="0.25">
      <c r="A215" s="3"/>
      <c r="B215" s="7" t="s">
        <v>191</v>
      </c>
      <c r="C215" s="13" t="str">
        <f>HYPERLINK("http://atoz.ebsco.com/Link/PackageLocation/9194?PackageLocationId=3487766&amp;UrlSource=ATOZ&amp;Usage=ATOZ","OmniFile Full Text Mega (H.W. Wilson)")</f>
        <v>OmniFile Full Text Mega (H.W. Wilson)</v>
      </c>
    </row>
    <row r="216" spans="1:3" x14ac:dyDescent="0.25">
      <c r="A216" s="12" t="s">
        <v>192</v>
      </c>
      <c r="B216" s="7" t="s">
        <v>62</v>
      </c>
      <c r="C216" s="13" t="str">
        <f>HYPERLINK("http://atoz.ebsco.com/Link/PackageLocation/9194?PackageLocationId=1890489&amp;UrlSource=ATOZ&amp;Usage=ATOZ","Art &amp; Architecture Complete")</f>
        <v>Art &amp; Architecture Complete</v>
      </c>
    </row>
    <row r="217" spans="1:3" x14ac:dyDescent="0.25">
      <c r="A217" s="3"/>
      <c r="B217" s="7" t="s">
        <v>62</v>
      </c>
      <c r="C217" s="13" t="str">
        <f>HYPERLINK("http://atoz.ebsco.com/Link/PackageLocation/9194?PackageLocationId=697699&amp;UrlSource=ATOZ&amp;Usage=ATOZ","Education Research Complete")</f>
        <v>Education Research Complete</v>
      </c>
    </row>
    <row r="218" spans="1:3" x14ac:dyDescent="0.25">
      <c r="A218" s="3"/>
      <c r="B218" s="4" t="s">
        <v>193</v>
      </c>
      <c r="C218" s="13" t="str">
        <f>HYPERLINK("http://atoz.ebsco.com/Link/PackageLocation/9194?PackageLocationId=461955&amp;UrlSource=ATOZ&amp;Usage=ATOZ","JSTOR Arts &amp; Sciences IV Archive Collection")</f>
        <v>JSTOR Arts &amp; Sciences IV Archive Collection</v>
      </c>
    </row>
    <row r="219" spans="1:3" x14ac:dyDescent="0.25">
      <c r="A219" s="3"/>
      <c r="B219" s="4" t="s">
        <v>62</v>
      </c>
      <c r="C219" s="13" t="str">
        <f>HYPERLINK("http://atoz.ebsco.com/Link/PackageLocation/9194?PackageLocationId=3488391&amp;UrlSource=ATOZ&amp;Usage=ATOZ","OmniFile Full Text Mega (H.W. Wilson)")</f>
        <v>OmniFile Full Text Mega (H.W. Wilson)</v>
      </c>
    </row>
    <row r="220" spans="1:3" x14ac:dyDescent="0.25">
      <c r="A220" s="3"/>
      <c r="B220" s="4"/>
    </row>
    <row r="221" spans="1:3" x14ac:dyDescent="0.25">
      <c r="A221" s="3"/>
      <c r="B221" s="4"/>
    </row>
    <row r="222" spans="1:3" x14ac:dyDescent="0.25">
      <c r="A222" s="11" t="s">
        <v>194</v>
      </c>
      <c r="B222" s="4"/>
    </row>
    <row r="223" spans="1:3" x14ac:dyDescent="0.25">
      <c r="A223" s="12" t="s">
        <v>195</v>
      </c>
      <c r="B223" s="4" t="s">
        <v>70</v>
      </c>
      <c r="C223" s="13" t="str">
        <f>HYPERLINK("http://atoz.ebsco.com/Link/PackageLocation/9194?PackageLocationId=1196593&amp;UrlSource=ATOZ&amp;Usage=ATOZ","Academic OneFile")</f>
        <v>Academic OneFile</v>
      </c>
    </row>
    <row r="224" spans="1:3" x14ac:dyDescent="0.25">
      <c r="A224" s="3"/>
      <c r="B224" s="4" t="s">
        <v>70</v>
      </c>
      <c r="C224" s="13" t="str">
        <f>HYPERLINK("http://atoz.ebsco.com/Link/PackageLocation/9194?PackageLocationId=1080212&amp;UrlSource=ATOZ&amp;Usage=ATOZ","Expanded Academic ASAP")</f>
        <v>Expanded Academic ASAP</v>
      </c>
    </row>
    <row r="225" spans="1:3" x14ac:dyDescent="0.25">
      <c r="A225" s="3"/>
      <c r="B225" s="4" t="s">
        <v>70</v>
      </c>
      <c r="C225" s="13" t="str">
        <f>HYPERLINK("http://atoz.ebsco.com/Link/PackageLocation/9194?PackageLocationId=1040914&amp;UrlSource=ATOZ&amp;Usage=ATOZ","General OneFIle")</f>
        <v>General OneFIle</v>
      </c>
    </row>
    <row r="226" spans="1:3" x14ac:dyDescent="0.25">
      <c r="A226" s="3"/>
      <c r="B226" s="4" t="s">
        <v>196</v>
      </c>
      <c r="C226" s="13" t="str">
        <f>HYPERLINK("http://atoz.ebsco.com/Link/PackageLocation/9194?PackageLocationId=1984934&amp;UrlSource=ATOZ&amp;Usage=ATOZ","JSTOR University of California Press")</f>
        <v>JSTOR University of California Press</v>
      </c>
    </row>
    <row r="227" spans="1:3" x14ac:dyDescent="0.25">
      <c r="A227" s="3"/>
      <c r="B227" s="4" t="s">
        <v>76</v>
      </c>
      <c r="C227" s="13" t="str">
        <f>HYPERLINK("http://atoz.ebsco.com/Link/PackageLocation/9194?PackageLocationId=2679400&amp;UrlSource=ATOZ&amp;Usage=ATOZ","JSTOR Current Collection")</f>
        <v>JSTOR Current Collection</v>
      </c>
    </row>
    <row r="228" spans="1:3" x14ac:dyDescent="0.25">
      <c r="A228" s="12" t="s">
        <v>197</v>
      </c>
      <c r="B228" s="4" t="s">
        <v>114</v>
      </c>
      <c r="C228" s="13" t="str">
        <f>HYPERLINK("http://atoz.ebsco.com/Link/PackageLocation/9194?PackageLocationId=2823803&amp;UrlSource=ATOZ&amp;Usage=ATOZ","Education Research Complete")</f>
        <v>Education Research Complete</v>
      </c>
    </row>
    <row r="229" spans="1:3" x14ac:dyDescent="0.25">
      <c r="A229" s="3"/>
      <c r="B229" s="4" t="s">
        <v>124</v>
      </c>
      <c r="C229" s="13" t="str">
        <f>HYPERLINK("http://atoz.ebsco.com/Link/PackageLocation/9194?PackageLocationId=3833463&amp;UrlSource=ATOZ&amp;Usage=ATOZ","OmniFile Full Text Mega (H.W. Wilson)")</f>
        <v>OmniFile Full Text Mega (H.W. Wilson)</v>
      </c>
    </row>
    <row r="230" spans="1:3" x14ac:dyDescent="0.25">
      <c r="A230" s="12" t="s">
        <v>198</v>
      </c>
      <c r="B230" s="4" t="s">
        <v>135</v>
      </c>
      <c r="C230" s="13" t="str">
        <f>HYPERLINK("http://atoz.ebsco.com/Link/PackageLocation/9194?PackageLocationId=3486805&amp;UrlSource=ATOZ&amp;Usage=ATOZ","OmniFile Full Text Mega (H.W. Wilson)")</f>
        <v>OmniFile Full Text Mega (H.W. Wilson)</v>
      </c>
    </row>
    <row r="231" spans="1:3" x14ac:dyDescent="0.25">
      <c r="A231" s="3"/>
      <c r="B231" s="4" t="s">
        <v>12</v>
      </c>
      <c r="C231" s="13" t="str">
        <f>HYPERLINK("http://atoz.ebsco.com/Link/PackageLocation/9194?PackageLocationId=1230828&amp;UrlSource=ATOZ&amp;Usage=ATOZ","JSTOR Arts &amp; Sciences IV Archive Collection")</f>
        <v>JSTOR Arts &amp; Sciences IV Archive Collection</v>
      </c>
    </row>
    <row r="232" spans="1:3" x14ac:dyDescent="0.25">
      <c r="A232" s="12" t="s">
        <v>199</v>
      </c>
      <c r="B232" s="4" t="s">
        <v>82</v>
      </c>
      <c r="C232" s="13" t="str">
        <f>HYPERLINK("http://atoz.ebsco.com/Link/PackageLocation/9194?PackageLocationId=252149&amp;UrlSource=ATOZ&amp;Usage=ATOZ","DOAJ Directory of Open Access Journals")</f>
        <v>DOAJ Directory of Open Access Journals</v>
      </c>
    </row>
    <row r="233" spans="1:3" ht="30" x14ac:dyDescent="0.25">
      <c r="A233" s="12" t="s">
        <v>200</v>
      </c>
      <c r="B233" s="4" t="s">
        <v>33</v>
      </c>
      <c r="C233" s="13" t="str">
        <f>HYPERLINK("http://www.lifescied.org/content/by/year","http://www.lifescied.org/content/by/year")</f>
        <v>http://www.lifescied.org/content/by/year</v>
      </c>
    </row>
    <row r="234" spans="1:3" x14ac:dyDescent="0.25">
      <c r="A234" s="12" t="s">
        <v>201</v>
      </c>
      <c r="B234" s="4" t="s">
        <v>202</v>
      </c>
      <c r="C234" s="13" t="str">
        <f>HYPERLINK("http://atoz.ebsco.com/Link/PackageLocation/9194?PackageLocationId=697299&amp;UrlSource=ATOZ&amp;Usage=ATOZ","Education Research Complete")</f>
        <v>Education Research Complete</v>
      </c>
    </row>
    <row r="235" spans="1:3" x14ac:dyDescent="0.25">
      <c r="A235" s="3"/>
      <c r="B235" s="4"/>
    </row>
    <row r="236" spans="1:3" x14ac:dyDescent="0.25">
      <c r="A236" s="3"/>
      <c r="B236" s="4"/>
    </row>
    <row r="237" spans="1:3" x14ac:dyDescent="0.25">
      <c r="A237" s="11" t="s">
        <v>203</v>
      </c>
      <c r="B237" s="7"/>
    </row>
    <row r="238" spans="1:3" ht="30" x14ac:dyDescent="0.25">
      <c r="A238" s="12" t="s">
        <v>204</v>
      </c>
      <c r="B238" s="7" t="s">
        <v>180</v>
      </c>
      <c r="C238" s="13" t="str">
        <f>HYPERLINK("http://atoz.ebsco.com/Link/PackageLocation/9194?PackageLocationId=107653&amp;UrlSource=ATOZ&amp;Usage=ATOZ","Business Source Premier")</f>
        <v>Business Source Premier</v>
      </c>
    </row>
    <row r="239" spans="1:3" ht="30" x14ac:dyDescent="0.25">
      <c r="A239" s="11"/>
      <c r="B239" s="7" t="s">
        <v>180</v>
      </c>
      <c r="C239" s="13" t="str">
        <f>HYPERLINK("http://atoz.ebsco.com/Link/PackageLocation/9194?PackageLocationId=696907&amp;UrlSource=ATOZ&amp;Usage=ATOZ","Education Research Complete")</f>
        <v>Education Research Complete</v>
      </c>
    </row>
    <row r="240" spans="1:3" x14ac:dyDescent="0.25">
      <c r="A240" s="12" t="s">
        <v>205</v>
      </c>
      <c r="B240" s="7" t="s">
        <v>206</v>
      </c>
      <c r="C240" s="13" t="str">
        <f>HYPERLINK("http://atoz.ebsco.com/Link/PackageLocation/9194?PackageLocationId=3486540&amp;UrlSource=ATOZ&amp;Usage=ATOZ","OmniFile Full Text Mega (H.W. Wilson)")</f>
        <v>OmniFile Full Text Mega (H.W. Wilson)</v>
      </c>
    </row>
    <row r="241" spans="1:3" x14ac:dyDescent="0.25">
      <c r="A241" s="3"/>
      <c r="B241" s="7" t="s">
        <v>207</v>
      </c>
      <c r="C241" s="13" t="str">
        <f>HYPERLINK("http://atoz.ebsco.com/Link/PackageLocation/9194?PackageLocationId=107661&amp;UrlSource=ATOZ&amp;Usage=ATOZ","Business Source Premier")</f>
        <v>Business Source Premier</v>
      </c>
    </row>
    <row r="242" spans="1:3" x14ac:dyDescent="0.25">
      <c r="A242" s="12" t="s">
        <v>208</v>
      </c>
      <c r="B242" s="7" t="s">
        <v>24</v>
      </c>
      <c r="C242" s="13" t="str">
        <f>HYPERLINK("http://atoz.ebsco.com/Link/PackageLocation/9194?PackageLocationId=2014694&amp;UrlSource=ATOZ&amp;Usage=ATOZ","Education Research Complete")</f>
        <v>Education Research Complete</v>
      </c>
    </row>
    <row r="243" spans="1:3" x14ac:dyDescent="0.25">
      <c r="A243" s="12" t="s">
        <v>209</v>
      </c>
      <c r="B243" s="7">
        <v>2004</v>
      </c>
      <c r="C243" s="13" t="str">
        <f>HYPERLINK("http://atoz.ebsco.com/Link/PackageLocation/9194?PackageLocationId=738474&amp;UrlSource=ATOZ&amp;Usage=ATOZ","Education Research Complete")</f>
        <v>Education Research Complete</v>
      </c>
    </row>
    <row r="244" spans="1:3" x14ac:dyDescent="0.25">
      <c r="A244" s="3"/>
      <c r="B244" s="7">
        <v>1990</v>
      </c>
      <c r="C244" s="13" t="str">
        <f>HYPERLINK("http://atoz.ebsco.com/Link/PackageLocation/9194?PackageLocationId=3487090&amp;UrlSource=ATOZ&amp;Usage=ATOZ","OmniFile Full Text Mega (H.W. Wilson)")</f>
        <v>OmniFile Full Text Mega (H.W. Wilson)</v>
      </c>
    </row>
    <row r="245" spans="1:3" x14ac:dyDescent="0.25">
      <c r="A245" s="12" t="s">
        <v>210</v>
      </c>
      <c r="B245" s="7" t="s">
        <v>211</v>
      </c>
      <c r="C245" s="13" t="str">
        <f>HYPERLINK("http://atoz.ebsco.com/Link/PackageLocation/9194?PackageLocationId=108228&amp;UrlSource=ATOZ&amp;Usage=ATOZ","Business Source Premier")</f>
        <v>Business Source Premier</v>
      </c>
    </row>
    <row r="246" spans="1:3" x14ac:dyDescent="0.25">
      <c r="A246" s="3"/>
      <c r="B246" s="7">
        <v>1983</v>
      </c>
      <c r="C246" s="13" t="str">
        <f>HYPERLINK("http://atoz.ebsco.com/Link/PackageLocation/9194?PackageLocationId=697282&amp;UrlSource=ATOZ&amp;Usage=ATOZ","Education Research Complete")</f>
        <v>Education Research Complete</v>
      </c>
    </row>
    <row r="247" spans="1:3" x14ac:dyDescent="0.25">
      <c r="A247" s="12" t="s">
        <v>212</v>
      </c>
      <c r="B247" s="7" t="s">
        <v>118</v>
      </c>
      <c r="C247" s="13" t="str">
        <f>HYPERLINK("http://atoz.ebsco.com/Link/PackageLocation/9194?PackageLocationId=706665&amp;UrlSource=ATOZ&amp;Usage=ATOZ","Academic OneFile")</f>
        <v>Academic OneFile</v>
      </c>
    </row>
    <row r="248" spans="1:3" x14ac:dyDescent="0.25">
      <c r="A248" s="3"/>
      <c r="B248" s="7" t="s">
        <v>118</v>
      </c>
      <c r="C248" s="13" t="str">
        <f>HYPERLINK("http://atoz.ebsco.com/Link/PackageLocation/9194?PackageLocationId=72628&amp;UrlSource=ATOZ&amp;Usage=ATOZ","Business and Company Resource Center")</f>
        <v>Business and Company Resource Center</v>
      </c>
    </row>
    <row r="249" spans="1:3" x14ac:dyDescent="0.25">
      <c r="A249" s="3"/>
      <c r="B249" s="7" t="s">
        <v>213</v>
      </c>
      <c r="C249" s="13" t="str">
        <f>HYPERLINK("http://atoz.ebsco.com/Link/PackageLocation/9194?PackageLocationId=107443&amp;UrlSource=ATOZ&amp;Usage=ATOZ","Business Source Premier")</f>
        <v>Business Source Premier</v>
      </c>
    </row>
    <row r="250" spans="1:3" x14ac:dyDescent="0.25">
      <c r="A250" s="3"/>
      <c r="B250" s="7" t="s">
        <v>206</v>
      </c>
      <c r="C250" s="13" t="str">
        <f>HYPERLINK("http://atoz.ebsco.com/Link/PackageLocation/9194?PackageLocationId=3487566&amp;UrlSource=ATOZ&amp;Usage=ATOZ","OmniFile Full Text Mega (H.W. Wilson)")</f>
        <v>OmniFile Full Text Mega (H.W. Wilson)</v>
      </c>
    </row>
    <row r="251" spans="1:3" x14ac:dyDescent="0.25">
      <c r="A251" s="3"/>
      <c r="B251" s="7" t="s">
        <v>214</v>
      </c>
      <c r="C251" s="13" t="str">
        <f>HYPERLINK("http://atoz.ebsco.com/Link/PackageLocation/9194?PackageLocationId=300243&amp;UrlSource=ATOZ&amp;Usage=ATOZ","ScienceDirect Freedom Collection")</f>
        <v>ScienceDirect Freedom Collection</v>
      </c>
    </row>
    <row r="252" spans="1:3" x14ac:dyDescent="0.25">
      <c r="A252" s="12" t="s">
        <v>215</v>
      </c>
      <c r="B252" s="7" t="s">
        <v>52</v>
      </c>
      <c r="C252" s="13" t="str">
        <f>HYPERLINK("http://atoz.ebsco.com/Link/PackageLocation/9194?PackageLocationId=108240&amp;UrlSource=ATOZ&amp;Usage=ATOZ","Business Source Premier")</f>
        <v>Business Source Premier</v>
      </c>
    </row>
    <row r="253" spans="1:3" x14ac:dyDescent="0.25">
      <c r="A253" s="12" t="s">
        <v>216</v>
      </c>
      <c r="B253" s="7" t="s">
        <v>217</v>
      </c>
      <c r="C253" s="13" t="str">
        <f>HYPERLINK("http://atoz.ebsco.com/Link/PackageLocation/9194?PackageLocationId=300270&amp;UrlSource=ATOZ&amp;Usage=ATOZ","ScienceDirect Freedom Collection")</f>
        <v>ScienceDirect Freedom Collection</v>
      </c>
    </row>
    <row r="254" spans="1:3" x14ac:dyDescent="0.25">
      <c r="A254" s="12" t="s">
        <v>218</v>
      </c>
      <c r="B254" s="7" t="s">
        <v>207</v>
      </c>
      <c r="C254" s="13" t="str">
        <f>HYPERLINK("http://atoz.ebsco.com/Link/PackageLocation/9194?PackageLocationId=888359&amp;UrlSource=ATOZ&amp;Usage=ATOZ","Communication Studies: A SAGE Full-Text Collection")</f>
        <v>Communication Studies: A SAGE Full-Text Collection</v>
      </c>
    </row>
    <row r="255" spans="1:3" x14ac:dyDescent="0.25">
      <c r="A255" s="3"/>
      <c r="B255" s="7" t="s">
        <v>207</v>
      </c>
      <c r="C255" s="13" t="str">
        <f>HYPERLINK("http://atoz.ebsco.com/Link/PackageLocation/9194?PackageLocationId=386667&amp;UrlSource=ATOZ&amp;Usage=ATOZ","HighWire Press")</f>
        <v>HighWire Press</v>
      </c>
    </row>
    <row r="256" spans="1:3" x14ac:dyDescent="0.25">
      <c r="A256" s="12" t="s">
        <v>219</v>
      </c>
      <c r="B256" s="7" t="s">
        <v>220</v>
      </c>
      <c r="C256" s="13" t="str">
        <f>HYPERLINK("http://atoz.ebsco.com/Link/PackageLocation/9194?PackageLocationId=109052&amp;UrlSource=ATOZ&amp;Usage=ATOZ","Business Source Premier")</f>
        <v>Business Source Premier</v>
      </c>
    </row>
    <row r="257" spans="1:3" x14ac:dyDescent="0.25">
      <c r="A257" s="3"/>
      <c r="B257" s="7" t="s">
        <v>220</v>
      </c>
      <c r="C257" s="13" t="str">
        <f>HYPERLINK("http://atoz.ebsco.com/Link/PackageLocation/9194?PackageLocationId=386691&amp;UrlSource=ATOZ&amp;Usage=ATOZ","HighWire Press")</f>
        <v>HighWire Press</v>
      </c>
    </row>
    <row r="258" spans="1:3" x14ac:dyDescent="0.25">
      <c r="A258" s="3"/>
      <c r="B258" s="7" t="s">
        <v>220</v>
      </c>
      <c r="C258" s="13" t="str">
        <f>HYPERLINK("http://atoz.ebsco.com/Link/PackageLocation/9194?PackageLocationId=1195510&amp;UrlSource=ATOZ&amp;Usage=ATOZ","Sage Journals Online")</f>
        <v>Sage Journals Online</v>
      </c>
    </row>
    <row r="259" spans="1:3" x14ac:dyDescent="0.25">
      <c r="A259" s="12" t="s">
        <v>221</v>
      </c>
      <c r="B259" s="7" t="s">
        <v>222</v>
      </c>
      <c r="C259" s="13" t="str">
        <f>HYPERLINK("http://atoz.ebsco.com/Link/PackageLocation/9194?PackageLocationId=2014694&amp;UrlSource=ATOZ&amp;Usage=ATOZ","Health Business Full Text Elite")</f>
        <v>Health Business Full Text Elite</v>
      </c>
    </row>
    <row r="260" spans="1:3" x14ac:dyDescent="0.25">
      <c r="A260" s="3"/>
      <c r="B260" s="7" t="s">
        <v>60</v>
      </c>
      <c r="C260" s="13" t="str">
        <f>HYPERLINK("http://atoz.ebsco.com/Link/PackageLocation/9194?PackageLocationId=3488978&amp;UrlSource=ATOZ&amp;Usage=ATOZ","OmniFile Full Text Mega (H.W. Wilson)")</f>
        <v>OmniFile Full Text Mega (H.W. Wilson)</v>
      </c>
    </row>
    <row r="261" spans="1:3" ht="30" x14ac:dyDescent="0.25">
      <c r="A261" s="12" t="s">
        <v>223</v>
      </c>
      <c r="B261" s="7" t="s">
        <v>224</v>
      </c>
      <c r="C261" s="13" t="str">
        <f>HYPERLINK("http://atoz.ebsco.com/Link/PackageLocation/9194?PackageLocationId=108290&amp;UrlSource=ATOZ&amp;Usage=ATOZ","Business Source Premier")</f>
        <v>Business Source Premier</v>
      </c>
    </row>
    <row r="262" spans="1:3" ht="30" x14ac:dyDescent="0.25">
      <c r="A262" s="3"/>
      <c r="B262" s="7" t="s">
        <v>225</v>
      </c>
      <c r="C262" s="13" t="str">
        <f>HYPERLINK("http://atoz.ebsco.com/Link/PackageLocation/9194?PackageLocationId=697320&amp;UrlSource=ATOZ&amp;Usage=ATOZ","Education Research Complete")</f>
        <v>Education Research Complete</v>
      </c>
    </row>
    <row r="263" spans="1:3" ht="30" x14ac:dyDescent="0.25">
      <c r="A263" s="3"/>
      <c r="B263" s="7" t="s">
        <v>131</v>
      </c>
      <c r="C263" s="13" t="str">
        <f>HYPERLINK("http://atoz.ebsco.com/Link/PackageLocation/9194?PackageLocationId=3488537&amp;UrlSource=ATOZ&amp;Usage=ATOZ","OmniFile Full Text Mega (H.W. Wilson)")</f>
        <v>OmniFile Full Text Mega (H.W. Wilson)</v>
      </c>
    </row>
    <row r="264" spans="1:3" ht="30" x14ac:dyDescent="0.25">
      <c r="A264" s="12" t="s">
        <v>226</v>
      </c>
      <c r="B264" s="7" t="s">
        <v>111</v>
      </c>
      <c r="C264" s="13" t="str">
        <f>HYPERLINK("http://atoz.ebsco.com/Link/PackageLocation/9194?PackageLocationId=108311&amp;UrlSource=ATOZ&amp;Usage=ATOZ","Business Source Premier")</f>
        <v>Business Source Premier</v>
      </c>
    </row>
    <row r="265" spans="1:3" ht="30" x14ac:dyDescent="0.25">
      <c r="A265" s="3"/>
      <c r="B265" s="7" t="s">
        <v>111</v>
      </c>
      <c r="C265" s="13" t="str">
        <f>HYPERLINK("http://atoz.ebsco.com/Link/PackageLocation/9194?PackageLocationId=697323&amp;UrlSource=ATOZ&amp;Usage=ATOZ","Education Research Complete")</f>
        <v>Education Research Complete</v>
      </c>
    </row>
    <row r="266" spans="1:3" ht="30" x14ac:dyDescent="0.25">
      <c r="A266" s="3"/>
      <c r="B266" s="7" t="s">
        <v>111</v>
      </c>
      <c r="C266" s="13" t="str">
        <f>HYPERLINK("http://atoz.ebsco.com/Link/PackageLocation/9194?PackageLocationId=3487620&amp;UrlSource=ATOZ&amp;Usage=ATOZ","OmniFile Full Text Mega (H.W. Wilson)")</f>
        <v>OmniFile Full Text Mega (H.W. Wilson)</v>
      </c>
    </row>
    <row r="267" spans="1:3" x14ac:dyDescent="0.25">
      <c r="A267" s="12" t="s">
        <v>227</v>
      </c>
      <c r="B267" s="7" t="s">
        <v>114</v>
      </c>
      <c r="C267" s="14" t="s">
        <v>228</v>
      </c>
    </row>
    <row r="268" spans="1:3" x14ac:dyDescent="0.25">
      <c r="A268" s="12" t="s">
        <v>229</v>
      </c>
      <c r="B268" s="7" t="s">
        <v>230</v>
      </c>
      <c r="C268" s="13" t="str">
        <f>HYPERLINK("http://atoz.ebsco.com/Link/PackageLocation/9194?PackageLocationId=386643&amp;UrlSource=ATOZ&amp;Usage=ATOZ","HighWire Press")</f>
        <v>HighWire Press</v>
      </c>
    </row>
    <row r="269" spans="1:3" x14ac:dyDescent="0.25">
      <c r="A269" s="3"/>
      <c r="B269" s="7" t="s">
        <v>230</v>
      </c>
      <c r="C269" s="13" t="str">
        <f>HYPERLINK("http://atoz.ebsco.com/Link/PackageLocation/9194?PackageLocationId=1195755&amp;UrlSource=ATOZ&amp;Usage=ATOZ","Sage Journals Online")</f>
        <v>Sage Journals Online</v>
      </c>
    </row>
    <row r="270" spans="1:3" x14ac:dyDescent="0.25">
      <c r="A270" s="12" t="s">
        <v>231</v>
      </c>
      <c r="B270" s="7" t="s">
        <v>14</v>
      </c>
      <c r="C270" s="13" t="str">
        <f>HYPERLINK("http://atoz.ebsco.com/Link/PackageLocation/9194?PackageLocationId=386881&amp;UrlSource=ATOZ&amp;Usage=ATOZ","HighWire Press")</f>
        <v>HighWire Press</v>
      </c>
    </row>
    <row r="271" spans="1:3" x14ac:dyDescent="0.25">
      <c r="A271" s="3"/>
      <c r="B271" s="7" t="s">
        <v>14</v>
      </c>
      <c r="C271" s="13" t="str">
        <f>HYPERLINK("http://atoz.ebsco.com/Link/PackageLocation/9194?PackageLocationId=1195756&amp;UrlSource=ATOZ&amp;Usage=ATOZ","Sage Journals Online")</f>
        <v>Sage Journals Online</v>
      </c>
    </row>
    <row r="272" spans="1:3" x14ac:dyDescent="0.25">
      <c r="A272" s="12" t="s">
        <v>232</v>
      </c>
      <c r="B272" s="7" t="s">
        <v>26</v>
      </c>
      <c r="C272" s="13" t="str">
        <f>HYPERLINK("http://atoz.ebsco.com/Link/PackageLocation/9194?PackageLocationId=1126215&amp;UrlSource=ATOZ&amp;Usage=ATOZ","Education Research Complete")</f>
        <v>Education Research Complete</v>
      </c>
    </row>
    <row r="273" spans="1:3" x14ac:dyDescent="0.25">
      <c r="A273" s="12" t="s">
        <v>233</v>
      </c>
      <c r="B273" s="7" t="s">
        <v>122</v>
      </c>
      <c r="C273" s="13" t="str">
        <f>HYPERLINK("http://atoz.ebsco.com/Link/PackageLocation/9194?PackageLocationId=108944&amp;UrlSource=ATOZ&amp;Usage=ATOZ","Business Source Premier")</f>
        <v>Business Source Premier</v>
      </c>
    </row>
    <row r="274" spans="1:3" x14ac:dyDescent="0.25">
      <c r="A274" s="3"/>
      <c r="B274" s="7" t="s">
        <v>122</v>
      </c>
      <c r="C274" s="13" t="str">
        <f>HYPERLINK("http://atoz.ebsco.com/Link/PackageLocation/9194?PackageLocationId=738506&amp;UrlSource=ATOZ&amp;Usage=ATOZ","Education Research Complete")</f>
        <v>Education Research Complete</v>
      </c>
    </row>
    <row r="275" spans="1:3" x14ac:dyDescent="0.25">
      <c r="A275" s="3"/>
      <c r="B275" s="4"/>
    </row>
    <row r="276" spans="1:3" x14ac:dyDescent="0.25">
      <c r="A276" s="3"/>
      <c r="B276" s="4"/>
    </row>
    <row r="277" spans="1:3" x14ac:dyDescent="0.25">
      <c r="A277" s="11" t="s">
        <v>234</v>
      </c>
      <c r="B277" s="7"/>
    </row>
    <row r="278" spans="1:3" x14ac:dyDescent="0.25">
      <c r="A278" s="12" t="s">
        <v>235</v>
      </c>
      <c r="B278" s="7" t="s">
        <v>10</v>
      </c>
      <c r="C278" s="13" t="str">
        <f>HYPERLINK("http://chemeducator.org/tocs.htm","http://chemeducator.org/tocs.htm")</f>
        <v>http://chemeducator.org/tocs.htm</v>
      </c>
    </row>
    <row r="279" spans="1:3" x14ac:dyDescent="0.25">
      <c r="A279" s="12" t="s">
        <v>236</v>
      </c>
      <c r="B279" s="7" t="s">
        <v>48</v>
      </c>
      <c r="C279" s="13" t="str">
        <f>HYPERLINK("http://atoz.ebsco.com/Link/PackageLocation/9194?PackageLocationId=220020&amp;UrlSource=ATOZ&amp;Usage=ATOZ","DOAJ Directory of Open Access Journals")</f>
        <v>DOAJ Directory of Open Access Journals</v>
      </c>
    </row>
    <row r="280" spans="1:3" x14ac:dyDescent="0.25">
      <c r="A280" s="12" t="s">
        <v>237</v>
      </c>
      <c r="B280" s="7" t="s">
        <v>238</v>
      </c>
      <c r="C280" s="13" t="str">
        <f>HYPERLINK("http://atoz.ebsco.com/Link/PackageLocation/9194?PackageLocationId=1401442&amp;UrlSource=ATOZ&amp;Usage=ATOZ","ACS Publications")</f>
        <v>ACS Publications</v>
      </c>
    </row>
    <row r="281" spans="1:3" x14ac:dyDescent="0.25">
      <c r="A281" s="3"/>
      <c r="B281" s="7" t="s">
        <v>10</v>
      </c>
      <c r="C281" s="13" t="str">
        <f>HYPERLINK("http://atoz.ebsco.com/Link/PackageLocation/9194?PackageLocationId=1959701&amp;UrlSource=ATOZ&amp;Usage=ATOZ","American Chemical Society Web Editions (ACS)")</f>
        <v>American Chemical Society Web Editions (ACS)</v>
      </c>
    </row>
    <row r="282" spans="1:3" x14ac:dyDescent="0.25">
      <c r="A282" s="3"/>
      <c r="B282" s="4"/>
    </row>
    <row r="283" spans="1:3" x14ac:dyDescent="0.25">
      <c r="A283" s="3"/>
      <c r="B283" s="4"/>
    </row>
    <row r="284" spans="1:3" x14ac:dyDescent="0.25">
      <c r="A284" s="11" t="s">
        <v>239</v>
      </c>
      <c r="B284" s="7"/>
    </row>
    <row r="285" spans="1:3" x14ac:dyDescent="0.25">
      <c r="A285" s="12" t="s">
        <v>240</v>
      </c>
      <c r="B285" s="7" t="s">
        <v>241</v>
      </c>
      <c r="C285" s="13" t="str">
        <f>HYPERLINK("http://atoz.ebsco.com/Link/PackageLocation/9194?PackageLocationId=931851&amp;UrlSource=ATOZ&amp;Usage=ATOZ","Education Research Complete")</f>
        <v>Education Research Complete</v>
      </c>
    </row>
    <row r="286" spans="1:3" x14ac:dyDescent="0.25">
      <c r="A286" s="3"/>
      <c r="B286" s="7" t="s">
        <v>242</v>
      </c>
      <c r="C286" s="13" t="str">
        <f>HYPERLINK("http://atoz.ebsco.com/Link/PackageLocation/9194?PackageLocationId=3488996&amp;UrlSource=ATOZ&amp;Usage=ATOZ","OmniFile Full Text Mega (H.W. Wilson)")</f>
        <v>OmniFile Full Text Mega (H.W. Wilson)</v>
      </c>
    </row>
    <row r="287" spans="1:3" x14ac:dyDescent="0.25">
      <c r="A287" s="3"/>
      <c r="B287" s="4"/>
    </row>
    <row r="288" spans="1:3" x14ac:dyDescent="0.25">
      <c r="A288" s="3"/>
      <c r="B288" s="4"/>
    </row>
    <row r="289" spans="1:3" x14ac:dyDescent="0.25">
      <c r="A289" s="11" t="s">
        <v>243</v>
      </c>
      <c r="B289" s="4"/>
    </row>
    <row r="290" spans="1:3" ht="30" x14ac:dyDescent="0.25">
      <c r="A290" s="12" t="s">
        <v>244</v>
      </c>
      <c r="B290" s="7" t="s">
        <v>97</v>
      </c>
      <c r="C290" s="13" t="str">
        <f>HYPERLINK("http://atoz.ebsco.com/Link/PackageLocation/9194?PackageLocationId=697036&amp;UrlSource=ATOZ&amp;Usage=ATOZ","Education Research Complete")</f>
        <v>Education Research Complete</v>
      </c>
    </row>
    <row r="291" spans="1:3" ht="30" x14ac:dyDescent="0.25">
      <c r="A291" s="12" t="s">
        <v>245</v>
      </c>
      <c r="B291" s="7" t="s">
        <v>33</v>
      </c>
      <c r="C291" s="13" t="str">
        <f>HYPERLINK("http://atoz.ebsco.com/Link/PackageLocation/9194?PackageLocationId=1041832&amp;UrlSource=ATOZ&amp;Usage=ATOZ","DOAJ Directory of Open Access Journals")</f>
        <v>DOAJ Directory of Open Access Journals</v>
      </c>
    </row>
    <row r="292" spans="1:3" x14ac:dyDescent="0.25">
      <c r="A292" s="3"/>
      <c r="B292" s="7" t="s">
        <v>24</v>
      </c>
      <c r="C292" s="13" t="str">
        <f>HYPERLINK("http://atoz.ebsco.com/Link/PackageLocation/9194?PackageLocationId=1729369&amp;UrlSource=ATOZ&amp;Usage=ATOZ","Education Research Complete")</f>
        <v>Education Research Complete</v>
      </c>
    </row>
    <row r="293" spans="1:3" x14ac:dyDescent="0.25">
      <c r="A293" s="12" t="s">
        <v>246</v>
      </c>
      <c r="B293" s="7" t="s">
        <v>26</v>
      </c>
      <c r="C293" s="13" t="str">
        <f>HYPERLINK("http://atoz.ebsco.com/Link/PackageLocation/9194?PackageLocationId=697459&amp;UrlSource=ATOZ&amp;Usage=ATOZ","Education Research Complete")</f>
        <v>Education Research Complete</v>
      </c>
    </row>
    <row r="294" spans="1:3" x14ac:dyDescent="0.25">
      <c r="A294" s="3"/>
      <c r="B294" s="7" t="s">
        <v>60</v>
      </c>
      <c r="C294" s="13" t="str">
        <f>HYPERLINK("http://atoz.ebsco.com/Link/PackageLocation/9194?PackageLocationId=3487910&amp;UrlSource=ATOZ&amp;Usage=ATOZ","OmniFile Full Text Mega (H.W. Wilson)")</f>
        <v>OmniFile Full Text Mega (H.W. Wilson)</v>
      </c>
    </row>
    <row r="295" spans="1:3" x14ac:dyDescent="0.25">
      <c r="A295" s="12" t="s">
        <v>247</v>
      </c>
      <c r="B295" s="7" t="s">
        <v>164</v>
      </c>
      <c r="C295" s="13" t="str">
        <f>HYPERLINK("http://atoz.ebsco.com/Link/PackageLocation/9194?PackageLocationId=888471&amp;UrlSource=ATOZ&amp;Usage=ATOZ","Management &amp; Organizational Studies: Sage Collection")</f>
        <v>Management &amp; Organizational Studies: Sage Collection</v>
      </c>
    </row>
    <row r="296" spans="1:3" x14ac:dyDescent="0.25">
      <c r="A296" s="3"/>
      <c r="B296" s="7" t="s">
        <v>164</v>
      </c>
      <c r="C296" s="13" t="str">
        <f>HYPERLINK("http://atoz.ebsco.com/Link/PackageLocation/9194?PackageLocationId=1195677&amp;UrlSource=ATOZ&amp;Usage=ATOZ","Sage Journals Online")</f>
        <v>Sage Journals Online</v>
      </c>
    </row>
    <row r="297" spans="1:3" x14ac:dyDescent="0.25">
      <c r="A297" s="3"/>
      <c r="B297" s="7" t="s">
        <v>164</v>
      </c>
      <c r="C297" s="13" t="str">
        <f>HYPERLINK("http://atoz.ebsco.com/Link/PackageLocation/9194?PackageLocationId=386555&amp;UrlSource=ATOZ&amp;Usage=ATOZ","HighWire Press")</f>
        <v>HighWire Press</v>
      </c>
    </row>
    <row r="298" spans="1:3" x14ac:dyDescent="0.25">
      <c r="A298" s="3"/>
      <c r="B298" s="4"/>
    </row>
    <row r="299" spans="1:3" x14ac:dyDescent="0.25">
      <c r="A299" s="3"/>
      <c r="B299" s="4"/>
    </row>
    <row r="300" spans="1:3" x14ac:dyDescent="0.25">
      <c r="A300" s="11" t="s">
        <v>248</v>
      </c>
      <c r="B300" s="7"/>
    </row>
    <row r="301" spans="1:3" x14ac:dyDescent="0.25">
      <c r="A301" s="12" t="s">
        <v>249</v>
      </c>
      <c r="B301" s="7" t="s">
        <v>250</v>
      </c>
      <c r="C301" s="13" t="str">
        <f>HYPERLINK("http://atoz.ebsco.com/Link/PackageLocation/9194?PackageLocationId=1252835&amp;UrlSource=ATOZ&amp;Usage=ATOZ","Education Research Complete")</f>
        <v>Education Research Complete</v>
      </c>
    </row>
    <row r="302" spans="1:3" x14ac:dyDescent="0.25">
      <c r="A302" s="3"/>
      <c r="B302" s="7" t="s">
        <v>251</v>
      </c>
      <c r="C302" s="13" t="str">
        <f>HYPERLINK("http://atoz.ebsco.com/Link/PackageLocation/9194?PackageLocationId=461950&amp;UrlSource=ATOZ&amp;Usage=ATOZ","JSTOR Arts &amp; Sciences IV Archive Collection")</f>
        <v>JSTOR Arts &amp; Sciences IV Archive Collection</v>
      </c>
    </row>
    <row r="303" spans="1:3" x14ac:dyDescent="0.25">
      <c r="A303" s="3"/>
      <c r="B303" s="7" t="s">
        <v>250</v>
      </c>
      <c r="C303" s="13" t="str">
        <f>HYPERLINK("http://atoz.ebsco.com/Link/PackageLocation/9194?PackageLocationId=3486670&amp;UrlSource=ATOZ&amp;Usage=ATOZ","OmniFile Full Text Mega (H.W. Wilson)")</f>
        <v>OmniFile Full Text Mega (H.W. Wilson)</v>
      </c>
    </row>
    <row r="304" spans="1:3" x14ac:dyDescent="0.25">
      <c r="A304" s="3"/>
      <c r="B304" s="7" t="s">
        <v>60</v>
      </c>
      <c r="C304" s="13" t="str">
        <f>HYPERLINK("http://atoz.ebsco.com/Link/PackageLocation/9194?PackageLocationId=1430389&amp;UrlSource=ATOZ&amp;Usage=ATOZ","Wiley Online Library Full Collection")</f>
        <v>Wiley Online Library Full Collection</v>
      </c>
    </row>
    <row r="305" spans="1:3" x14ac:dyDescent="0.25">
      <c r="A305" s="12" t="s">
        <v>252</v>
      </c>
      <c r="B305" s="7" t="s">
        <v>26</v>
      </c>
      <c r="C305" s="13" t="str">
        <f>HYPERLINK("http://atoz.ebsco.com/Link/PackageLocation/9194?PackageLocationId=167320&amp;UrlSource=ATOZ&amp;Usage=ATOZ","Wiley Online Library Full Collection")</f>
        <v>Wiley Online Library Full Collection</v>
      </c>
    </row>
    <row r="306" spans="1:3" x14ac:dyDescent="0.25">
      <c r="A306" s="3"/>
      <c r="B306" s="7" t="s">
        <v>253</v>
      </c>
      <c r="C306" s="13" t="str">
        <f>HYPERLINK("http://atoz.ebsco.com/Link/PackageLocation/9194?PackageLocationId=60240&amp;UrlSource=ATOZ&amp;Usage=ATOZ","JSTOR Arts &amp; Sciences I Archive Collection")</f>
        <v>JSTOR Arts &amp; Sciences I Archive Collection</v>
      </c>
    </row>
    <row r="307" spans="1:3" x14ac:dyDescent="0.25">
      <c r="A307" s="12" t="s">
        <v>254</v>
      </c>
      <c r="B307" s="7" t="s">
        <v>255</v>
      </c>
      <c r="C307" s="13" t="str">
        <f>HYPERLINK("http://atoz.ebsco.com/Link/PackageLocation/9194?PackageLocationId=697047&amp;UrlSource=ATOZ&amp;Usage=ATOZ","Education Research Complete")</f>
        <v>Education Research Complete</v>
      </c>
    </row>
    <row r="308" spans="1:3" ht="30" x14ac:dyDescent="0.25">
      <c r="A308" s="3"/>
      <c r="B308" s="7" t="s">
        <v>256</v>
      </c>
      <c r="C308" s="13" t="str">
        <f>HYPERLINK("http://atoz.ebsco.com/Link/PackageLocation/9194?PackageLocationId=707525&amp;UrlSource=ATOZ&amp;Usage=ATOZ","Academic OneFile")</f>
        <v>Academic OneFile</v>
      </c>
    </row>
    <row r="309" spans="1:3" x14ac:dyDescent="0.25">
      <c r="A309" s="3"/>
      <c r="B309" s="7" t="s">
        <v>257</v>
      </c>
      <c r="C309" s="13" t="str">
        <f>HYPERLINK("http://atoz.ebsco.com/Link/PackageLocation/9194?PackageLocationId=3519404&amp;UrlSource=ATOZ&amp;Usage=ATOZ","Wiley Online Library Full Collection")</f>
        <v>Wiley Online Library Full Collection</v>
      </c>
    </row>
    <row r="310" spans="1:3" ht="30" x14ac:dyDescent="0.25">
      <c r="A310" s="12" t="s">
        <v>258</v>
      </c>
      <c r="B310" s="7" t="s">
        <v>259</v>
      </c>
      <c r="C310" s="13" t="str">
        <f>HYPERLINK("http://atoz.ebsco.com/Link/PackageLocation/9194?PackageLocationId=697120&amp;UrlSource=ATOZ&amp;Usage=ATOZ","Education Research Complete")</f>
        <v>Education Research Complete</v>
      </c>
    </row>
    <row r="311" spans="1:3" ht="30" x14ac:dyDescent="0.25">
      <c r="A311" s="3"/>
      <c r="B311" s="7" t="s">
        <v>259</v>
      </c>
      <c r="C311" s="13" t="str">
        <f>HYPERLINK("http://atoz.ebsco.com/Link/PackageLocation/9194?PackageLocationId=47890&amp;UrlSource=ATOZ&amp;Usage=ATOZ","Psychology and Behavioral Sciences Collection")</f>
        <v>Psychology and Behavioral Sciences Collection</v>
      </c>
    </row>
    <row r="312" spans="1:3" x14ac:dyDescent="0.25">
      <c r="A312" s="12" t="s">
        <v>260</v>
      </c>
      <c r="B312" s="7" t="s">
        <v>261</v>
      </c>
      <c r="C312" s="13" t="str">
        <f>HYPERLINK("http://atoz.ebsco.com/Link/PackageLocation/9194?PackageLocationId=132693&amp;UrlSource=ATOZ&amp;Usage=ATOZ","JSTOR Arts &amp; Sciences II Archive Collection")</f>
        <v>JSTOR Arts &amp; Sciences II Archive Collection</v>
      </c>
    </row>
    <row r="313" spans="1:3" x14ac:dyDescent="0.25">
      <c r="A313" s="3"/>
      <c r="B313" s="7" t="s">
        <v>136</v>
      </c>
      <c r="C313" s="13" t="str">
        <f>HYPERLINK("http://atoz.ebsco.com/Link/PackageLocation/9194?PackageLocationId=3487208&amp;UrlSource=ATOZ&amp;Usage=ATOZ","OmniFile Full Text Mega (H.W. Wilson)")</f>
        <v>OmniFile Full Text Mega (H.W. Wilson)</v>
      </c>
    </row>
    <row r="314" spans="1:3" x14ac:dyDescent="0.25">
      <c r="A314" s="3"/>
      <c r="B314" s="7" t="s">
        <v>26</v>
      </c>
      <c r="C314" s="13" t="str">
        <f>HYPERLINK("http://atoz.ebsco.com/Link/PackageLocation/9194?PackageLocationId=238336&amp;UrlSource=ATOZ&amp;Usage=ATOZ","Wiley Online Library Full Collection")</f>
        <v>Wiley Online Library Full Collection</v>
      </c>
    </row>
    <row r="315" spans="1:3" x14ac:dyDescent="0.25">
      <c r="A315" s="12" t="s">
        <v>262</v>
      </c>
      <c r="B315" s="7" t="s">
        <v>263</v>
      </c>
      <c r="C315" s="13" t="str">
        <f>HYPERLINK("http://atoz.ebsco.com/Link/PackageLocation/9194?PackageLocationId=171503&amp;UrlSource=ATOZ&amp;Usage=ATOZ","PsychARTICLES")</f>
        <v>PsychARTICLES</v>
      </c>
    </row>
    <row r="316" spans="1:3" ht="30" x14ac:dyDescent="0.25">
      <c r="A316" s="12" t="s">
        <v>264</v>
      </c>
      <c r="B316" s="7" t="s">
        <v>265</v>
      </c>
      <c r="C316" s="13" t="str">
        <f>HYPERLINK("http://atoz.ebsco.com/Link/PackageLocation/9194?PackageLocationId=1889726&amp;UrlSource=ATOZ&amp;Usage=ATOZ","Education Research Complete")</f>
        <v>Education Research Complete</v>
      </c>
    </row>
    <row r="317" spans="1:3" ht="30" x14ac:dyDescent="0.25">
      <c r="A317" s="3"/>
      <c r="B317" s="7" t="s">
        <v>265</v>
      </c>
      <c r="C317" s="13" t="str">
        <f>HYPERLINK("http://atoz.ebsco.com/Link/PackageLocation/9194?PackageLocationId=1899407&amp;UrlSource=ATOZ&amp;Usage=ATOZ","Psychology &amp; Behavioral Sciences Collection")</f>
        <v>Psychology &amp; Behavioral Sciences Collection</v>
      </c>
    </row>
    <row r="318" spans="1:3" x14ac:dyDescent="0.25">
      <c r="A318" s="3"/>
      <c r="B318" s="7" t="s">
        <v>124</v>
      </c>
      <c r="C318" s="13" t="str">
        <f>HYPERLINK("http://atoz.ebsco.com/Link/PackageLocation/9194?PackageLocationId=2499778&amp;UrlSource=ATOZ&amp;Usage=ATOZ","Sage Journals Online")</f>
        <v>Sage Journals Online</v>
      </c>
    </row>
    <row r="319" spans="1:3" ht="30" x14ac:dyDescent="0.25">
      <c r="A319" s="12" t="s">
        <v>266</v>
      </c>
      <c r="B319" s="7" t="s">
        <v>267</v>
      </c>
      <c r="C319" s="13" t="str">
        <f>HYPERLINK("http://atoz.ebsco.com/Link/PackageLocation/9194?PackageLocationId=697463&amp;UrlSource=ATOZ&amp;Usage=ATOZ","Education Research Complete")</f>
        <v>Education Research Complete</v>
      </c>
    </row>
    <row r="320" spans="1:3" x14ac:dyDescent="0.25">
      <c r="A320" s="3"/>
      <c r="B320" s="7" t="s">
        <v>268</v>
      </c>
      <c r="C320" s="13" t="str">
        <f>HYPERLINK("http://atoz.ebsco.com/Link/PackageLocation/9194?PackageLocationId=1054495&amp;UrlSource=ATOZ&amp;Usage=ATOZ","Info Trac Psychology Collection")</f>
        <v>Info Trac Psychology Collection</v>
      </c>
    </row>
    <row r="321" spans="1:3" x14ac:dyDescent="0.25">
      <c r="A321" s="3"/>
      <c r="B321" s="7" t="s">
        <v>267</v>
      </c>
      <c r="C321" s="13" t="str">
        <f>HYPERLINK("http://atoz.ebsco.com/Link/PackageLocation/9194?PackageLocationId=48044&amp;UrlSource=ATOZ&amp;Usage=ATOZ","Psychology and Behavioral Sciences Collection")</f>
        <v>Psychology and Behavioral Sciences Collection</v>
      </c>
    </row>
    <row r="322" spans="1:3" x14ac:dyDescent="0.25">
      <c r="A322" s="12" t="s">
        <v>269</v>
      </c>
      <c r="B322" s="7" t="s">
        <v>270</v>
      </c>
      <c r="C322" s="13" t="str">
        <f>HYPERLINK("http://atoz.ebsco.com/Link/PackageLocation/9194?PackageLocationId=718395&amp;UrlSource=ATOZ&amp;Usage=ATOZ","Education Research Complete")</f>
        <v>Education Research Complete</v>
      </c>
    </row>
    <row r="323" spans="1:3" x14ac:dyDescent="0.25">
      <c r="A323" s="3"/>
      <c r="B323" s="7" t="s">
        <v>271</v>
      </c>
      <c r="C323" s="13" t="str">
        <f>HYPERLINK("http://atoz.ebsco.com/Link/PackageLocation/9194?PackageLocationId=60480&amp;UrlSource=ATOZ&amp;Usage=ATOZ","JSTOR Arts &amp; Sciences I Archive Collection")</f>
        <v>JSTOR Arts &amp; Sciences I Archive Collection</v>
      </c>
    </row>
    <row r="324" spans="1:3" x14ac:dyDescent="0.25">
      <c r="A324" s="12" t="s">
        <v>272</v>
      </c>
      <c r="B324" s="7" t="s">
        <v>270</v>
      </c>
      <c r="C324" s="13" t="str">
        <f>HYPERLINK("http://atoz.ebsco.com/Link/PackageLocation/9194?PackageLocationId=461956&amp;UrlSource=ATOZ&amp;Usage=ATOZ","JSTOR Arts &amp; Science IV Archive Collection")</f>
        <v>JSTOR Arts &amp; Science IV Archive Collection</v>
      </c>
    </row>
    <row r="325" spans="1:3" x14ac:dyDescent="0.25">
      <c r="A325" s="3"/>
      <c r="B325" s="7" t="s">
        <v>62</v>
      </c>
      <c r="C325" s="13" t="str">
        <f>HYPERLINK("http://atoz.ebsco.com/Link/PackageLocation/9194?PackageLocationId=1983682&amp;UrlSource=ATOZ&amp;Usage=ATOZ","Sage Journals Online")</f>
        <v>Sage Journals Online</v>
      </c>
    </row>
    <row r="326" spans="1:3" x14ac:dyDescent="0.25">
      <c r="A326" s="3"/>
      <c r="B326" s="4"/>
    </row>
    <row r="327" spans="1:3" x14ac:dyDescent="0.25">
      <c r="A327" s="3"/>
      <c r="B327" s="4"/>
    </row>
    <row r="328" spans="1:3" x14ac:dyDescent="0.25">
      <c r="A328" s="3"/>
      <c r="B328" s="4"/>
    </row>
    <row r="329" spans="1:3" x14ac:dyDescent="0.25">
      <c r="A329" s="11" t="s">
        <v>273</v>
      </c>
      <c r="B329" s="7"/>
    </row>
    <row r="330" spans="1:3" x14ac:dyDescent="0.25">
      <c r="A330" s="12" t="s">
        <v>274</v>
      </c>
      <c r="B330" s="7" t="s">
        <v>275</v>
      </c>
      <c r="C330" s="13" t="str">
        <f>HYPERLINK("http://atoz.ebsco.com/Link/PackageLocation/9194?PackageLocationId=1608362&amp;UrlSource=ATOZ&amp;Usage=ATOZ","Dentistry and Oral Science Source")</f>
        <v>Dentistry and Oral Science Source</v>
      </c>
    </row>
    <row r="331" spans="1:3" x14ac:dyDescent="0.25">
      <c r="A331" s="11"/>
      <c r="B331" s="7" t="s">
        <v>26</v>
      </c>
      <c r="C331" s="13" t="str">
        <f>HYPERLINK("http://atoz.ebsco.com/Link/PackageLocation/9194?PackageLocationId=164261&amp;UrlSource=ATOZ&amp;Usage=ATOZ","Wiley Online Library Full Collection")</f>
        <v>Wiley Online Library Full Collection</v>
      </c>
    </row>
    <row r="332" spans="1:3" x14ac:dyDescent="0.25">
      <c r="A332" s="12" t="s">
        <v>276</v>
      </c>
      <c r="B332" s="7" t="s">
        <v>52</v>
      </c>
      <c r="C332" s="13" t="str">
        <f>HYPERLINK("http://atoz.ebsco.com/Link/PackageLocation/9194?PackageLocationId=361861&amp;UrlSource=ATOZ&amp;Usage=ATOZ","HighWire Press")</f>
        <v>HighWire Press</v>
      </c>
    </row>
    <row r="333" spans="1:3" x14ac:dyDescent="0.25">
      <c r="A333" s="3"/>
      <c r="B333" s="4"/>
    </row>
    <row r="334" spans="1:3" x14ac:dyDescent="0.25">
      <c r="A334" s="3"/>
      <c r="B334" s="4"/>
    </row>
    <row r="335" spans="1:3" x14ac:dyDescent="0.25">
      <c r="A335" s="3"/>
      <c r="B335" s="4"/>
    </row>
    <row r="336" spans="1:3" x14ac:dyDescent="0.25">
      <c r="A336" s="11" t="s">
        <v>277</v>
      </c>
      <c r="B336" s="7"/>
    </row>
    <row r="337" spans="1:3" ht="30" x14ac:dyDescent="0.25">
      <c r="A337" s="12" t="s">
        <v>223</v>
      </c>
      <c r="B337" s="7" t="s">
        <v>224</v>
      </c>
      <c r="C337" s="13" t="str">
        <f>HYPERLINK("http://atoz.ebsco.com/Link/PackageLocation/9194?PackageLocationId=108290&amp;UrlSource=ATOZ&amp;Usage=ATOZ","Business Source Premier")</f>
        <v>Business Source Premier</v>
      </c>
    </row>
    <row r="338" spans="1:3" ht="30" x14ac:dyDescent="0.25">
      <c r="A338" s="3"/>
      <c r="B338" s="7" t="s">
        <v>225</v>
      </c>
      <c r="C338" s="13" t="str">
        <f>HYPERLINK("http://atoz.ebsco.com/Link/PackageLocation/9194?PackageLocationId=697320&amp;UrlSource=ATOZ&amp;Usage=ATOZ","Education Research Complete")</f>
        <v>Education Research Complete</v>
      </c>
    </row>
    <row r="339" spans="1:3" ht="30" x14ac:dyDescent="0.25">
      <c r="A339" s="3"/>
      <c r="B339" s="7" t="s">
        <v>131</v>
      </c>
      <c r="C339" s="13" t="str">
        <f>HYPERLINK("http://atoz.ebsco.com/Link/PackageLocation/9194?PackageLocationId=3488537&amp;UrlSource=ATOZ&amp;Usage=ATOZ","OmniFile Full Text Mega (H.W. Wilson)")</f>
        <v>OmniFile Full Text Mega (H.W. Wilson)</v>
      </c>
    </row>
    <row r="340" spans="1:3" x14ac:dyDescent="0.25">
      <c r="A340" s="12" t="s">
        <v>278</v>
      </c>
      <c r="B340" s="7" t="s">
        <v>136</v>
      </c>
      <c r="C340" s="13" t="str">
        <f>HYPERLINK("http://atoz.ebsco.com/Link/PackageLocation/9194?PackageLocationId=1897011&amp;UrlSource=ATOZ&amp;Usage=ATOZ","AEA Journals")</f>
        <v>AEA Journals</v>
      </c>
    </row>
    <row r="341" spans="1:3" x14ac:dyDescent="0.25">
      <c r="A341" s="3"/>
      <c r="B341" s="7" t="s">
        <v>279</v>
      </c>
      <c r="C341" s="13" t="str">
        <f>HYPERLINK("http://atoz.ebsco.com/Link/PackageLocation/9194?PackageLocationId=108305&amp;UrlSource=ATOZ&amp;Usage=ATOZ","Business Source Premier")</f>
        <v>Business Source Premier</v>
      </c>
    </row>
    <row r="342" spans="1:3" x14ac:dyDescent="0.25">
      <c r="A342" s="3"/>
      <c r="B342" s="7" t="s">
        <v>280</v>
      </c>
      <c r="C342" s="13" t="str">
        <f>HYPERLINK("http://atoz.ebsco.com/Link/PackageLocation/9194?PackageLocationId=60316&amp;UrlSource=ATOZ&amp;Usage=ATOZ","JSTOR Arts &amp; Sciences II Archive Collection")</f>
        <v>JSTOR Arts &amp; Sciences II Archive Collection</v>
      </c>
    </row>
    <row r="343" spans="1:3" x14ac:dyDescent="0.25">
      <c r="A343" s="12" t="s">
        <v>281</v>
      </c>
      <c r="B343" s="7" t="s">
        <v>136</v>
      </c>
      <c r="C343" s="13" t="str">
        <f>HYPERLINK("http://atoz.ebsco.com/Link/PackageLocation/9194?PackageLocationId=1897012&amp;UrlSource=ATOZ&amp;Usage=ATOZ","AEA Journals")</f>
        <v>AEA Journals</v>
      </c>
    </row>
    <row r="344" spans="1:3" x14ac:dyDescent="0.25">
      <c r="A344" s="3"/>
      <c r="B344" s="7" t="s">
        <v>282</v>
      </c>
      <c r="C344" s="13" t="str">
        <f>HYPERLINK("http://atoz.ebsco.com/Link/PackageLocation/9194?PackageLocationId=108307&amp;UrlSource=ATOZ&amp;Usage=ATOZ","Business Source Premier")</f>
        <v>Business Source Premier</v>
      </c>
    </row>
    <row r="345" spans="1:3" x14ac:dyDescent="0.25">
      <c r="A345" s="3"/>
      <c r="B345" s="7" t="s">
        <v>283</v>
      </c>
      <c r="C345" s="13" t="str">
        <f>HYPERLINK("http://atoz.ebsco.com/Link/PackageLocation/9194?PackageLocationId=60318&amp;UrlSource=ATOZ&amp;Usage=ATOZ","JSTOR Arts &amp; Sciences II Archive Collection")</f>
        <v>JSTOR Arts &amp; Sciences II Archive Collection</v>
      </c>
    </row>
    <row r="346" spans="1:3" x14ac:dyDescent="0.25">
      <c r="A346" s="12" t="s">
        <v>284</v>
      </c>
      <c r="B346" s="7" t="s">
        <v>285</v>
      </c>
      <c r="C346" s="13" t="str">
        <f>HYPERLINK("http://atoz.ebsco.com/Link/PackageLocation/9194?PackageLocationId=108309&amp;UrlSource=ATOZ&amp;Usage=ATOZ","Business Source Premier")</f>
        <v>Business Source Premier</v>
      </c>
    </row>
    <row r="347" spans="1:3" x14ac:dyDescent="0.25">
      <c r="A347" s="3"/>
      <c r="B347" s="7" t="s">
        <v>60</v>
      </c>
      <c r="C347" s="13" t="str">
        <f>HYPERLINK("http://atoz.ebsco.com/Link/PackageLocation/9194?PackageLocationId=167678&amp;UrlSource=ATOZ&amp;Usage=ATOZ","Wiley Online Library Full Collection")</f>
        <v>Wiley Online Library Full Collection</v>
      </c>
    </row>
    <row r="348" spans="1:3" x14ac:dyDescent="0.25">
      <c r="A348" s="3"/>
      <c r="B348" s="4"/>
    </row>
    <row r="349" spans="1:3" x14ac:dyDescent="0.25">
      <c r="A349" s="3"/>
      <c r="B349" s="4"/>
    </row>
    <row r="350" spans="1:3" x14ac:dyDescent="0.25">
      <c r="A350" s="3"/>
      <c r="B350" s="4"/>
    </row>
    <row r="351" spans="1:3" x14ac:dyDescent="0.25">
      <c r="A351" s="11" t="s">
        <v>286</v>
      </c>
      <c r="B351" s="7"/>
    </row>
    <row r="352" spans="1:3" x14ac:dyDescent="0.25">
      <c r="A352" s="12" t="s">
        <v>287</v>
      </c>
      <c r="B352" s="7" t="s">
        <v>24</v>
      </c>
      <c r="C352" s="13" t="str">
        <f>HYPERLINK("http://atoz.ebsco.com/Link/PackageLocation/9194?PackageLocationId=1897123&amp;UrlSource=ATOZ&amp;Usage=ATOZ","Education Research Complete")</f>
        <v>Education Research Complete</v>
      </c>
    </row>
    <row r="353" spans="1:3" x14ac:dyDescent="0.25">
      <c r="A353" s="11"/>
      <c r="B353" s="7" t="s">
        <v>10</v>
      </c>
      <c r="C353" s="13" t="str">
        <f>HYPERLINK("http://atoz.ebsco.com/Link/PackageLocation/9194?PackageLocationId=3486739&amp;UrlSource=ATOZ&amp;Usage=ATOZ","OmniFile Full Text Mega (H.W. Wilson)")</f>
        <v>OmniFile Full Text Mega (H.W. Wilson)</v>
      </c>
    </row>
    <row r="354" spans="1:3" ht="30" x14ac:dyDescent="0.25">
      <c r="A354" s="12" t="s">
        <v>244</v>
      </c>
      <c r="B354" s="7" t="s">
        <v>97</v>
      </c>
      <c r="C354" s="13" t="str">
        <f>HYPERLINK("http://atoz.ebsco.com/Link/PackageLocation/9194?PackageLocationId=697036&amp;UrlSource=ATOZ&amp;Usage=ATOZ","Education Research Complete")</f>
        <v>Education Research Complete</v>
      </c>
    </row>
    <row r="355" spans="1:3" x14ac:dyDescent="0.25">
      <c r="A355" s="15" t="s">
        <v>288</v>
      </c>
      <c r="B355" s="7" t="s">
        <v>289</v>
      </c>
      <c r="C355" s="13" t="str">
        <f>HYPERLINK("http://atoz.ebsco.com/Link/PackageLocation/9194?PackageLocationId=697264&amp;UrlSource=ATOZ&amp;Usage=ATOZ","Education Research Complete")</f>
        <v>Education Research Complete</v>
      </c>
    </row>
    <row r="356" spans="1:3" x14ac:dyDescent="0.25">
      <c r="A356" s="3"/>
      <c r="B356" s="7" t="s">
        <v>70</v>
      </c>
      <c r="C356" s="13" t="str">
        <f>HYPERLINK("http://atoz.ebsco.com/Link/PackageLocation/9194?PackageLocationId=3487509&amp;UrlSource=ATOZ&amp;Usage=ATOZ","OmniFile Full Text Mega (H.W. Wilson)")</f>
        <v>OmniFile Full Text Mega (H.W. Wilson)</v>
      </c>
    </row>
    <row r="357" spans="1:3" ht="30" x14ac:dyDescent="0.25">
      <c r="A357" s="12" t="s">
        <v>290</v>
      </c>
      <c r="B357" s="7" t="s">
        <v>99</v>
      </c>
      <c r="C357" s="13" t="str">
        <f>HYPERLINK("http://atoz.ebsco.com/Link/PackageLocation/9194?PackageLocationId=697268&amp;UrlSource=ATOZ&amp;Usage=ATOZ","Education Research Complete")</f>
        <v>Education Research Complete</v>
      </c>
    </row>
    <row r="358" spans="1:3" x14ac:dyDescent="0.25">
      <c r="A358" s="3"/>
      <c r="B358" s="7" t="s">
        <v>76</v>
      </c>
      <c r="C358" s="13" t="str">
        <f>HYPERLINK("http://atoz.ebsco.com/Link/PackageLocation/9194?PackageLocationId=3488532&amp;UrlSource=ATOZ&amp;Usage=ATOZ","OmniFile Full Text Mega (H.W. Wilson)")</f>
        <v>OmniFile Full Text Mega (H.W. Wilson)</v>
      </c>
    </row>
    <row r="359" spans="1:3" x14ac:dyDescent="0.25">
      <c r="A359" s="12" t="s">
        <v>291</v>
      </c>
      <c r="B359" s="7" t="s">
        <v>292</v>
      </c>
      <c r="C359" s="13" t="str">
        <f>HYPERLINK("http://atoz.ebsco.com/Link/PackageLocation/9194?PackageLocationId=697330&amp;UrlSource=ATOZ&amp;Usage=ATOZ","Education Research Complete")</f>
        <v>Education Research Complete</v>
      </c>
    </row>
    <row r="360" spans="1:3" x14ac:dyDescent="0.25">
      <c r="A360" s="12" t="s">
        <v>293</v>
      </c>
      <c r="B360" s="7" t="s">
        <v>294</v>
      </c>
      <c r="C360" s="13" t="str">
        <f>HYPERLINK("http://atoz.ebsco.com/Link/PackageLocation/9194?PackageLocationId=697335&amp;UrlSource=ATOZ&amp;Usage=ATOZ","Education Research Complete")</f>
        <v>Education Research Complete</v>
      </c>
    </row>
    <row r="361" spans="1:3" x14ac:dyDescent="0.25">
      <c r="A361" s="12" t="s">
        <v>295</v>
      </c>
      <c r="B361" s="7" t="s">
        <v>26</v>
      </c>
      <c r="C361" s="13" t="str">
        <f>HYPERLINK("http://atoz.ebsco.com/Link/PackageLocation/9194?PackageLocationId=1291447&amp;UrlSource=ATOZ&amp;Usage=ATOZ","Education Research Complete")</f>
        <v>Education Research Complete</v>
      </c>
    </row>
    <row r="362" spans="1:3" x14ac:dyDescent="0.25">
      <c r="A362" s="3"/>
      <c r="B362" s="7" t="s">
        <v>70</v>
      </c>
      <c r="C362" s="13" t="str">
        <f>HYPERLINK("http://atoz.ebsco.com/Link/PackageLocation/9194?PackageLocationId=3487646&amp;UrlSource=ATOZ&amp;Usage=ATOZ","OmniFile Full Text Mega (H.W. Wilson)")</f>
        <v>OmniFile Full Text Mega (H.W. Wilson)</v>
      </c>
    </row>
    <row r="363" spans="1:3" x14ac:dyDescent="0.25">
      <c r="A363" s="16" t="s">
        <v>296</v>
      </c>
      <c r="B363" s="7" t="s">
        <v>88</v>
      </c>
      <c r="C363" s="13" t="str">
        <f>HYPERLINK("http://atoz.ebsco.com/Link/PackageLocation/9194?PackageLocationId=2385414&amp;UrlSource=ATOZ&amp;Usage=ATOZ","Academic OneFile")</f>
        <v>Academic OneFile</v>
      </c>
    </row>
    <row r="364" spans="1:3" x14ac:dyDescent="0.25">
      <c r="A364" s="16"/>
      <c r="B364" s="7" t="s">
        <v>62</v>
      </c>
      <c r="C364" s="13" t="str">
        <f>HYPERLINK("http://atoz.ebsco.com/Link/PackageLocation/9194?PackageLocationId=931846&amp;UrlSource=ATOZ&amp;Usage=ATOZ","Education Research Complete")</f>
        <v>Education Research Complete</v>
      </c>
    </row>
    <row r="365" spans="1:3" x14ac:dyDescent="0.25">
      <c r="A365" s="16"/>
      <c r="B365" s="7" t="s">
        <v>62</v>
      </c>
      <c r="C365" s="13" t="str">
        <f>HYPERLINK("http://atoz.ebsco.com/Link/PackageLocation/9194?PackageLocationId=3487672&amp;UrlSource=ATOZ&amp;Usage=ATOZ","OmniFile Full Text Mega (H.W. Wilson)")</f>
        <v>OmniFile Full Text Mega (H.W. Wilson)</v>
      </c>
    </row>
    <row r="366" spans="1:3" x14ac:dyDescent="0.25">
      <c r="A366" s="8" t="s">
        <v>297</v>
      </c>
      <c r="B366" s="7" t="s">
        <v>33</v>
      </c>
      <c r="C366" s="13" t="str">
        <f>HYPERLINK("http://atoz.ebsco.com/Link/PackageLocation/9194?PackageLocationId=1720501&amp;UrlSource=ATOZ&amp;Usage=ATOZ","Academic OneFile")</f>
        <v>Academic OneFile</v>
      </c>
    </row>
    <row r="367" spans="1:3" x14ac:dyDescent="0.25">
      <c r="A367" s="8"/>
      <c r="B367" s="7" t="s">
        <v>62</v>
      </c>
      <c r="C367" s="13" t="str">
        <f>HYPERLINK("http://atoz.ebsco.com/Link/PackageLocation/9194?PackageLocationId=697350&amp;UrlSource=ATOZ&amp;Usage=ATOZ","Education Research Complete")</f>
        <v>Education Research Complete</v>
      </c>
    </row>
    <row r="368" spans="1:3" x14ac:dyDescent="0.25">
      <c r="A368" s="8"/>
      <c r="B368" s="7" t="s">
        <v>257</v>
      </c>
      <c r="C368" s="13" t="str">
        <f>HYPERLINK("http://atoz.ebsco.com/Link/PackageLocation/9194?PackageLocationId=4233638&amp;UrlSource=ATOZ&amp;Usage=ATOZ","OmniFile Full Text Mega (H.W. Wilson)")</f>
        <v>OmniFile Full Text Mega (H.W. Wilson)</v>
      </c>
    </row>
    <row r="369" spans="1:3" x14ac:dyDescent="0.25">
      <c r="A369" s="3"/>
      <c r="B369" s="7" t="s">
        <v>33</v>
      </c>
      <c r="C369" s="13" t="str">
        <f>HYPERLINK("http://atoz.ebsco.com/Link/PackageLocation/9194?PackageLocationId=209310&amp;UrlSource=ATOZ&amp;Usage=ATOZ","DOAJ Directory of Open Access Journals")</f>
        <v>DOAJ Directory of Open Access Journals</v>
      </c>
    </row>
    <row r="370" spans="1:3" x14ac:dyDescent="0.25">
      <c r="A370" s="8" t="s">
        <v>298</v>
      </c>
      <c r="B370" s="7" t="s">
        <v>52</v>
      </c>
      <c r="C370" s="13" t="str">
        <f>HYPERLINK("http://atoz.ebsco.com/Link/PackageLocation/9194?PackageLocationId=1245902&amp;UrlSource=ATOZ&amp;Usage=ATOZ","Academic OneFile")</f>
        <v>Academic OneFile</v>
      </c>
    </row>
    <row r="371" spans="1:3" x14ac:dyDescent="0.25">
      <c r="A371" s="8"/>
      <c r="B371" s="7" t="s">
        <v>52</v>
      </c>
      <c r="C371" s="13" t="str">
        <f>HYPERLINK("http://atoz.ebsco.com/Link/PackageLocation/9194?PackageLocationId=697378&amp;UrlSource=ATOZ&amp;Usage=ATOZ","Education Research Complete")</f>
        <v>Education Research Complete</v>
      </c>
    </row>
    <row r="372" spans="1:3" ht="30" x14ac:dyDescent="0.25">
      <c r="A372" s="12" t="s">
        <v>299</v>
      </c>
      <c r="B372" s="7" t="s">
        <v>164</v>
      </c>
      <c r="C372" s="13" t="str">
        <f>HYPERLINK("http://atoz.ebsco.com/Link/PackageLocation/9194?PackageLocationId=1398597&amp;UrlSource=ATOZ&amp;Usage=ATOZ","ACM Digital Library")</f>
        <v>ACM Digital Library</v>
      </c>
    </row>
    <row r="373" spans="1:3" x14ac:dyDescent="0.25">
      <c r="A373" s="3"/>
      <c r="B373" s="4"/>
    </row>
    <row r="374" spans="1:3" x14ac:dyDescent="0.25">
      <c r="A374" s="3"/>
      <c r="B374" s="4"/>
    </row>
    <row r="375" spans="1:3" x14ac:dyDescent="0.25">
      <c r="A375" s="3"/>
      <c r="B375" s="4"/>
    </row>
    <row r="376" spans="1:3" x14ac:dyDescent="0.25">
      <c r="A376" s="11" t="s">
        <v>300</v>
      </c>
      <c r="B376" s="7"/>
    </row>
    <row r="377" spans="1:3" x14ac:dyDescent="0.25">
      <c r="A377" s="12" t="s">
        <v>301</v>
      </c>
      <c r="B377" s="7" t="s">
        <v>136</v>
      </c>
      <c r="C377" s="13" t="str">
        <f>HYPERLINK("http://atoz.ebsco.com/Link/PackageLocation/9194?PackageLocationId=299637&amp;UrlSource=ATOZ&amp;Usage=ATOZ","ScienceDirect Freedom Collection")</f>
        <v>ScienceDirect Freedom Collection</v>
      </c>
    </row>
    <row r="378" spans="1:3" x14ac:dyDescent="0.25">
      <c r="A378" s="12" t="s">
        <v>302</v>
      </c>
      <c r="B378" s="7" t="s">
        <v>303</v>
      </c>
      <c r="C378" s="13" t="str">
        <f>HYPERLINK("http://atoz.ebsco.com/Link/PackageLocation/9194?PackageLocationId=207956&amp;UrlSource=ATOZ&amp;Usage=ATOZ","JSTOR Arts &amp; Sciences III Archive Collection")</f>
        <v>JSTOR Arts &amp; Sciences III Archive Collection</v>
      </c>
    </row>
    <row r="379" spans="1:3" x14ac:dyDescent="0.25">
      <c r="A379" s="12" t="s">
        <v>304</v>
      </c>
      <c r="B379" s="7" t="s">
        <v>305</v>
      </c>
      <c r="C379" s="13" t="str">
        <f>HYPERLINK("http://atoz.ebsco.com/Link/PackageLocation/9194?PackageLocationId=207957&amp;UrlSource=ATOZ&amp;Usage=ATOZ","JSTOR Arts &amp; Sciences III Archive Collection")</f>
        <v>JSTOR Arts &amp; Sciences III Archive Collection</v>
      </c>
    </row>
    <row r="380" spans="1:3" x14ac:dyDescent="0.25">
      <c r="A380" s="3"/>
      <c r="B380" s="7" t="s">
        <v>306</v>
      </c>
      <c r="C380" s="13" t="str">
        <f>HYPERLINK("http://atoz.ebsco.com/Link/PackageLocation/9194?PackageLocationId=2307464&amp;UrlSource=ATOZ&amp;Usage=ATOZ","National Council of English Teachers")</f>
        <v>National Council of English Teachers</v>
      </c>
    </row>
    <row r="381" spans="1:3" x14ac:dyDescent="0.25">
      <c r="A381" s="12" t="s">
        <v>307</v>
      </c>
      <c r="B381" s="7" t="s">
        <v>24</v>
      </c>
      <c r="C381" s="13" t="str">
        <f>HYPERLINK("http://atoz.ebsco.com/Link/PackageLocation/9194?PackageLocationId=1889747&amp;UrlSource=ATOZ&amp;Usage=ATOZ","Education Research Complete")</f>
        <v>Education Research Complete</v>
      </c>
    </row>
    <row r="382" spans="1:3" x14ac:dyDescent="0.25">
      <c r="A382" s="12" t="s">
        <v>308</v>
      </c>
      <c r="B382" s="7" t="s">
        <v>48</v>
      </c>
      <c r="C382" s="13" t="str">
        <f>HYPERLINK("http://atoz.ebsco.com/Link/PackageLocation/9194?PackageLocationId=701521&amp;UrlSource=ATOZ&amp;Usage=ATOZ","DOAJ Directory of Open Access Journals")</f>
        <v>DOAJ Directory of Open Access Journals</v>
      </c>
    </row>
    <row r="383" spans="1:3" x14ac:dyDescent="0.25">
      <c r="A383" s="12" t="s">
        <v>309</v>
      </c>
      <c r="B383" s="7" t="s">
        <v>214</v>
      </c>
      <c r="C383" s="13" t="str">
        <f>HYPERLINK("http://atoz.ebsco.com/Link/PackageLocation/9194?PackageLocationId=299846&amp;UrlSource=ATOZ&amp;Usage=ATOZ","ScienceDirect Freedom Collection")</f>
        <v>ScienceDirect Freedom Collection</v>
      </c>
    </row>
    <row r="384" spans="1:3" ht="30" x14ac:dyDescent="0.25">
      <c r="A384" s="12" t="s">
        <v>310</v>
      </c>
      <c r="B384" s="7" t="s">
        <v>60</v>
      </c>
      <c r="C384" s="13" t="str">
        <f>HYPERLINK("http://atoz.ebsco.com/Link/PackageLocation/9194?PackageLocationId=315395&amp;UrlSource=ATOZ&amp;Usage=ATOZ","DOAJ Directory of Open Access Journals")</f>
        <v>DOAJ Directory of Open Access Journals</v>
      </c>
    </row>
    <row r="385" spans="1:3" x14ac:dyDescent="0.25">
      <c r="A385" s="12" t="s">
        <v>311</v>
      </c>
      <c r="B385" s="7" t="s">
        <v>62</v>
      </c>
      <c r="C385" s="13" t="str">
        <f>HYPERLINK("http://atoz.ebsco.com/Link/PackageLocation/9194?PackageLocationId=2829735&amp;UrlSource=ATOZ&amp;Usage=ATOZ","Academic OneFile")</f>
        <v>Academic OneFile</v>
      </c>
    </row>
    <row r="386" spans="1:3" x14ac:dyDescent="0.25">
      <c r="A386" s="3"/>
      <c r="B386" s="7" t="s">
        <v>62</v>
      </c>
      <c r="C386" s="13" t="str">
        <f>HYPERLINK("http://atoz.ebsco.com/Link/PackageLocation/9194?PackageLocationId=3123220&amp;UrlSource=ATOZ&amp;Usage=ATOZ","Info Trac Communication &amp; Mass Media Collection")</f>
        <v>Info Trac Communication &amp; Mass Media Collection</v>
      </c>
    </row>
    <row r="387" spans="1:3" x14ac:dyDescent="0.25">
      <c r="A387" s="12" t="s">
        <v>218</v>
      </c>
      <c r="B387" s="7" t="s">
        <v>207</v>
      </c>
      <c r="C387" s="13" t="str">
        <f>HYPERLINK("http://atoz.ebsco.com/Link/PackageLocation/9194?PackageLocationId=888359&amp;UrlSource=ATOZ&amp;Usage=ATOZ","Communication Studies: A SAGE Full-Text Collection")</f>
        <v>Communication Studies: A SAGE Full-Text Collection</v>
      </c>
    </row>
    <row r="388" spans="1:3" x14ac:dyDescent="0.25">
      <c r="A388" s="3"/>
      <c r="B388" s="7" t="s">
        <v>207</v>
      </c>
      <c r="C388" s="13" t="str">
        <f>HYPERLINK("http://atoz.ebsco.com/Link/PackageLocation/9194?PackageLocationId=386667&amp;UrlSource=ATOZ&amp;Usage=ATOZ","HighWire Press")</f>
        <v>HighWire Press</v>
      </c>
    </row>
    <row r="389" spans="1:3" x14ac:dyDescent="0.25">
      <c r="A389" s="12" t="s">
        <v>219</v>
      </c>
      <c r="B389" s="7" t="s">
        <v>220</v>
      </c>
      <c r="C389" s="13" t="str">
        <f>HYPERLINK("http://atoz.ebsco.com/Link/PackageLocation/9194?PackageLocationId=109052&amp;UrlSource=ATOZ&amp;Usage=ATOZ","Business Source Premier")</f>
        <v>Business Source Premier</v>
      </c>
    </row>
    <row r="390" spans="1:3" x14ac:dyDescent="0.25">
      <c r="A390" s="3"/>
      <c r="B390" s="7" t="s">
        <v>220</v>
      </c>
      <c r="C390" s="13" t="str">
        <f>HYPERLINK("http://atoz.ebsco.com/Link/PackageLocation/9194?PackageLocationId=386691&amp;UrlSource=ATOZ&amp;Usage=ATOZ","HighWire Press")</f>
        <v>HighWire Press</v>
      </c>
    </row>
    <row r="391" spans="1:3" x14ac:dyDescent="0.25">
      <c r="A391" s="3"/>
      <c r="B391" s="7" t="s">
        <v>220</v>
      </c>
      <c r="C391" s="13" t="str">
        <f>HYPERLINK("http://atoz.ebsco.com/Link/PackageLocation/9194?PackageLocationId=1195510&amp;UrlSource=ATOZ&amp;Usage=ATOZ","Sage Journals Online")</f>
        <v>Sage Journals Online</v>
      </c>
    </row>
    <row r="392" spans="1:3" ht="30" x14ac:dyDescent="0.25">
      <c r="A392" s="12" t="s">
        <v>312</v>
      </c>
      <c r="B392" s="7" t="s">
        <v>10</v>
      </c>
      <c r="C392" s="13" t="str">
        <f>HYPERLINK("http://atoz.ebsco.com/Link/PackageLocation/9194?PackageLocationId=207099&amp;UrlSource=ATOZ&amp;Usage=ATOZ","DOAJ Directory of Open Access Journals")</f>
        <v>DOAJ Directory of Open Access Journals</v>
      </c>
    </row>
    <row r="393" spans="1:3" x14ac:dyDescent="0.25">
      <c r="A393" s="12" t="s">
        <v>313</v>
      </c>
      <c r="B393" s="7" t="s">
        <v>314</v>
      </c>
      <c r="C393" s="13" t="str">
        <f>HYPERLINK("http://atoz.ebsco.com/Link/PackageLocation/9194?PackageLocationId=207975&amp;UrlSource=ATOZ&amp;Usage=ATOZ","JSTOR Arts &amp; Sciences III Archive Collection")</f>
        <v>JSTOR Arts &amp; Sciences III Archive Collection</v>
      </c>
    </row>
    <row r="394" spans="1:3" x14ac:dyDescent="0.25">
      <c r="A394" s="3"/>
      <c r="B394" s="7" t="s">
        <v>315</v>
      </c>
      <c r="C394" s="13" t="str">
        <f>HYPERLINK("http://atoz.ebsco.com/Link/PackageLocation/9194?PackageLocationId=3488601&amp;UrlSource=ATOZ&amp;Usage=ATOZ","OmniFile Full Text Mega (H.W. Wilson)")</f>
        <v>OmniFile Full Text Mega (H.W. Wilson)</v>
      </c>
    </row>
    <row r="395" spans="1:3" x14ac:dyDescent="0.25">
      <c r="A395" s="3"/>
      <c r="B395" s="7" t="s">
        <v>99</v>
      </c>
      <c r="C395" s="13" t="str">
        <f>HYPERLINK("http://atoz.ebsco.com/Link/PackageLocation/9194?PackageLocationId=167793&amp;UrlSource=ATOZ&amp;Usage=ATOZ","Wiley Online Library Full Collection")</f>
        <v>Wiley Online Library Full Collection</v>
      </c>
    </row>
    <row r="396" spans="1:3" ht="30" x14ac:dyDescent="0.25">
      <c r="A396" s="12" t="s">
        <v>133</v>
      </c>
      <c r="B396" s="7" t="s">
        <v>316</v>
      </c>
      <c r="C396" s="13" t="str">
        <f>HYPERLINK("http://search.ebscohost.com/login.aspx?direct=true&amp;db=ehh&amp;jid=L1U&amp;site=ehost-live","Education Research Complete")</f>
        <v>Education Research Complete</v>
      </c>
    </row>
    <row r="397" spans="1:3" x14ac:dyDescent="0.25">
      <c r="A397" s="3"/>
      <c r="B397" s="7" t="s">
        <v>316</v>
      </c>
      <c r="C397" s="13" t="str">
        <f>HYPERLINK("http://atoz.ebsco.com/Link/PackageLocation/9194?PackageLocationId=568123&amp;UrlSource=ATOZ&amp;Usage=ATOZ","HighWire Press")</f>
        <v>HighWire Press</v>
      </c>
    </row>
    <row r="398" spans="1:3" x14ac:dyDescent="0.25">
      <c r="A398" s="3"/>
      <c r="B398" s="7" t="s">
        <v>52</v>
      </c>
      <c r="C398" s="13" t="str">
        <f>HYPERLINK("http://atoz.ebsco.com/Link/PackageLocation/9194?PackageLocationId=575913&amp;UrlSource=ATOZ&amp;Usage=ATOZ","Project Muse - Premium Collection")</f>
        <v>Project Muse - Premium Collection</v>
      </c>
    </row>
    <row r="399" spans="1:3" ht="30" x14ac:dyDescent="0.25">
      <c r="A399" s="12" t="s">
        <v>317</v>
      </c>
      <c r="B399" s="7" t="s">
        <v>318</v>
      </c>
      <c r="C399" s="13" t="str">
        <f>HYPERLINK("http://atoz.ebsco.com/Link/PackageLocation/9194?PackageLocationId=697643&amp;UrlSource=ATOZ&amp;Usage=ATOZ","Education Research Complete")</f>
        <v>Education Research Complete</v>
      </c>
    </row>
    <row r="400" spans="1:3" x14ac:dyDescent="0.25">
      <c r="A400" s="3"/>
      <c r="B400" s="7" t="s">
        <v>319</v>
      </c>
      <c r="C400" s="13" t="str">
        <f>HYPERLINK("http://atoz.ebsco.com/Link/PackageLocation/9194?PackageLocationId=207991&amp;UrlSource=ATOZ&amp;Usage=ATOZ","JSTOR Arts &amp; Sciences III Archive Collection")</f>
        <v>JSTOR Arts &amp; Sciences III Archive Collection</v>
      </c>
    </row>
    <row r="401" spans="1:3" x14ac:dyDescent="0.25">
      <c r="A401" s="12" t="s">
        <v>320</v>
      </c>
      <c r="B401" s="7" t="s">
        <v>77</v>
      </c>
      <c r="C401" s="13" t="str">
        <f>HYPERLINK("http://atoz.ebsco.com/Link/PackageLocation/9194?PackageLocationId=1679377&amp;UrlSource=ATOZ&amp;Usage=ATOZ","Education Research Complete")</f>
        <v>Education Research Complete</v>
      </c>
    </row>
    <row r="402" spans="1:3" x14ac:dyDescent="0.25">
      <c r="A402" s="12" t="s">
        <v>321</v>
      </c>
      <c r="B402" s="7" t="s">
        <v>82</v>
      </c>
      <c r="C402" s="13" t="str">
        <f>HYPERLINK("http://atoz.ebsco.com/Link/PackageLocation/9194?PackageLocationId=1720750&amp;UrlSource=ATOZ&amp;Usage=ATOZ","Academic OneFile")</f>
        <v>Academic OneFile</v>
      </c>
    </row>
    <row r="403" spans="1:3" x14ac:dyDescent="0.25">
      <c r="A403" s="3"/>
      <c r="B403" s="7" t="s">
        <v>82</v>
      </c>
      <c r="C403" s="13" t="str">
        <f>HYPERLINK("http://atoz.ebsco.com/Link/PackageLocation/9194?PackageLocationId=1734061&amp;UrlSource=ATOZ&amp;Usage=ATOZ","Expanded Academic ASAP")</f>
        <v>Expanded Academic ASAP</v>
      </c>
    </row>
    <row r="404" spans="1:3" x14ac:dyDescent="0.25">
      <c r="A404" s="12" t="s">
        <v>322</v>
      </c>
      <c r="B404" s="7" t="s">
        <v>58</v>
      </c>
      <c r="C404" s="13" t="str">
        <f>HYPERLINK("http://atoz.ebsco.com/Link/PackageLocation/9194?PackageLocationId=888367&amp;UrlSource=ATOZ&amp;Usage=ATOZ","Communication Studies: A SAGE Full-Text Collection")</f>
        <v>Communication Studies: A SAGE Full-Text Collection</v>
      </c>
    </row>
    <row r="405" spans="1:3" x14ac:dyDescent="0.25">
      <c r="A405" s="3"/>
      <c r="B405" s="7" t="s">
        <v>58</v>
      </c>
      <c r="C405" s="13" t="str">
        <f>HYPERLINK("http://atoz.ebsco.com/Link/PackageLocation/9194?PackageLocationId=386570&amp;UrlSource=ATOZ&amp;Usage=ATOZ","HighWire Press")</f>
        <v>HighWire Press</v>
      </c>
    </row>
    <row r="406" spans="1:3" x14ac:dyDescent="0.25">
      <c r="A406" s="3"/>
      <c r="B406" s="4"/>
    </row>
    <row r="407" spans="1:3" x14ac:dyDescent="0.25">
      <c r="A407" s="3"/>
      <c r="B407" s="4"/>
    </row>
    <row r="408" spans="1:3" x14ac:dyDescent="0.25">
      <c r="A408" s="3"/>
      <c r="B408" s="4"/>
    </row>
    <row r="409" spans="1:3" x14ac:dyDescent="0.25">
      <c r="A409" s="11" t="s">
        <v>323</v>
      </c>
      <c r="B409" s="7"/>
    </row>
    <row r="410" spans="1:3" x14ac:dyDescent="0.25">
      <c r="A410" s="12" t="s">
        <v>324</v>
      </c>
      <c r="B410" s="7" t="s">
        <v>76</v>
      </c>
      <c r="C410" s="13" t="str">
        <f>HYPERLINK("http://atoz.ebsco.com/Link/PackageLocation/9194?PackageLocationId=1628537&amp;UrlSource=ATOZ&amp;Usage=ATOZ","Education Research Complete")</f>
        <v>Education Research Complete</v>
      </c>
    </row>
    <row r="411" spans="1:3" ht="30" x14ac:dyDescent="0.25">
      <c r="A411" s="12" t="s">
        <v>109</v>
      </c>
      <c r="B411" s="7" t="s">
        <v>111</v>
      </c>
      <c r="C411" s="13" t="str">
        <f>HYPERLINK("http://atoz.ebsco.com/Link/PackageLocation/9194?PackageLocationId=697365&amp;UrlSource=ATOZ&amp;Usage=ATOZ","Education Research Complete")</f>
        <v>Education Research Complete</v>
      </c>
    </row>
    <row r="412" spans="1:3" ht="30" x14ac:dyDescent="0.25">
      <c r="A412" s="3"/>
      <c r="B412" s="7" t="s">
        <v>111</v>
      </c>
      <c r="C412" s="13" t="str">
        <f>HYPERLINK("http://atoz.ebsco.com/Link/PackageLocation/9194?PackageLocationId=47994&amp;UrlSource=ATOZ&amp;Usage=ATOZ","Psychology &amp; Behavioral Sciences Collection")</f>
        <v>Psychology &amp; Behavioral Sciences Collection</v>
      </c>
    </row>
    <row r="413" spans="1:3" x14ac:dyDescent="0.25">
      <c r="A413" s="3"/>
      <c r="B413" s="4"/>
    </row>
    <row r="414" spans="1:3" x14ac:dyDescent="0.25">
      <c r="A414" s="3"/>
      <c r="B414" s="4"/>
    </row>
    <row r="415" spans="1:3" x14ac:dyDescent="0.25">
      <c r="A415" s="3"/>
      <c r="B415" s="4"/>
    </row>
    <row r="416" spans="1:3" x14ac:dyDescent="0.25">
      <c r="A416" s="11" t="s">
        <v>325</v>
      </c>
      <c r="B416" s="7"/>
    </row>
    <row r="417" spans="1:3" x14ac:dyDescent="0.25">
      <c r="A417" s="12" t="s">
        <v>326</v>
      </c>
      <c r="B417" s="7"/>
      <c r="C417" s="13" t="str">
        <f>HYPERLINK("http://research.udmercy.edu/find/databases/database_switch.php?resource_id=1233","History Cooperative (database)")</f>
        <v>History Cooperative (database)</v>
      </c>
    </row>
    <row r="418" spans="1:3" x14ac:dyDescent="0.25">
      <c r="A418" s="12" t="s">
        <v>327</v>
      </c>
      <c r="B418" s="7" t="s">
        <v>52</v>
      </c>
      <c r="C418" s="13" t="str">
        <f>HYPERLINK("http://atoz.ebsco.com/Link/PackageLocation/9194?PackageLocationId=697220&amp;UrlSource=ATOZ&amp;Usage=ATOZ","Education Research Complete")</f>
        <v>Education Research Complete</v>
      </c>
    </row>
    <row r="419" spans="1:3" x14ac:dyDescent="0.25">
      <c r="A419" s="3"/>
      <c r="B419" s="7" t="s">
        <v>328</v>
      </c>
      <c r="C419" s="13" t="str">
        <f>HYPERLINK("http://atoz.ebsco.com/Link/PackageLocation/9194?PackageLocationId=132707&amp;UrlSource=ATOZ&amp;Usage=ATOZ","JSTOR Arts &amp; Sciences II Archive Collection")</f>
        <v>JSTOR Arts &amp; Sciences II Archive Collection</v>
      </c>
    </row>
    <row r="420" spans="1:3" x14ac:dyDescent="0.25">
      <c r="A420" s="3"/>
      <c r="B420" s="7" t="s">
        <v>268</v>
      </c>
      <c r="C420" s="13" t="str">
        <f>HYPERLINK("http://atoz.ebsco.com/Link/PackageLocation/9194?PackageLocationId=177531&amp;UrlSource=ATOZ&amp;Usage=ATOZ","History Cooperative")</f>
        <v>History Cooperative</v>
      </c>
    </row>
    <row r="421" spans="1:3" x14ac:dyDescent="0.25">
      <c r="A421" s="3"/>
      <c r="B421" s="7" t="s">
        <v>10</v>
      </c>
      <c r="C421" s="13" t="str">
        <f>HYPERLINK("http://atoz.ebsco.com/Link/PackageLocation/9194?PackageLocationId=3488522&amp;UrlSource=ATOZ&amp;Usage=ATOZ","OmniFile Full Text Mega (H.W. Wilson)")</f>
        <v>OmniFile Full Text Mega (H.W. Wilson)</v>
      </c>
    </row>
    <row r="422" spans="1:3" x14ac:dyDescent="0.25">
      <c r="A422" s="12" t="s">
        <v>329</v>
      </c>
      <c r="B422" s="7" t="s">
        <v>26</v>
      </c>
      <c r="C422" s="13" t="str">
        <f>HYPERLINK("http://atoz.ebsco.com/Link/PackageLocation/9194?PackageLocationId=697723&amp;UrlSource=ATOZ&amp;Usage=ATOZ","Education Research Complete")</f>
        <v>Education Research Complete</v>
      </c>
    </row>
    <row r="423" spans="1:3" x14ac:dyDescent="0.25">
      <c r="A423" s="12" t="s">
        <v>330</v>
      </c>
      <c r="B423" s="7" t="s">
        <v>26</v>
      </c>
      <c r="C423" s="13" t="str">
        <f>HYPERLINK("http://atoz.ebsco.com/Link/PackageLocation/9194?PackageLocationId=709279&amp;UrlSource=ATOZ&amp;Usage=ATOZ","Academic OneFile")</f>
        <v>Academic OneFile</v>
      </c>
    </row>
    <row r="424" spans="1:3" x14ac:dyDescent="0.25">
      <c r="A424" s="3"/>
      <c r="B424" s="7" t="s">
        <v>331</v>
      </c>
      <c r="C424" s="13" t="str">
        <f>HYPERLINK("http://atoz.ebsco.com/Link/PackageLocation/9194?PackageLocationId=11156&amp;UrlSource=ATOZ&amp;Usage=ATOZ","Expanded Academic ASAP")</f>
        <v>Expanded Academic ASAP</v>
      </c>
    </row>
    <row r="425" spans="1:3" x14ac:dyDescent="0.25">
      <c r="A425" s="3"/>
      <c r="B425" s="7" t="s">
        <v>26</v>
      </c>
      <c r="C425" s="13" t="str">
        <f>HYPERLINK("http://atoz.ebsco.com/Link/PackageLocation/9194?PackageLocationId=24782&amp;UrlSource=ATOZ&amp;Usage=ATOZ","General OneFile")</f>
        <v>General OneFile</v>
      </c>
    </row>
    <row r="426" spans="1:3" x14ac:dyDescent="0.25">
      <c r="A426" s="3"/>
      <c r="B426" s="4"/>
    </row>
    <row r="427" spans="1:3" x14ac:dyDescent="0.25">
      <c r="A427" s="3"/>
      <c r="B427" s="4"/>
    </row>
    <row r="428" spans="1:3" x14ac:dyDescent="0.25">
      <c r="A428" s="3"/>
      <c r="B428" s="4"/>
    </row>
    <row r="429" spans="1:3" x14ac:dyDescent="0.25">
      <c r="A429" s="11" t="s">
        <v>332</v>
      </c>
      <c r="B429" s="7"/>
    </row>
    <row r="430" spans="1:3" x14ac:dyDescent="0.25">
      <c r="A430" s="12" t="s">
        <v>333</v>
      </c>
      <c r="B430" s="7" t="s">
        <v>334</v>
      </c>
      <c r="C430" s="13" t="str">
        <f>HYPERLINK("http://atoz.ebsco.com/Link/PackageLocation/9194?PackageLocationId=3489128&amp;UrlSource=ATOZ&amp;Usage=ATOZ","OmniFile Full Text Mega (H.W. Wilson)")</f>
        <v>OmniFile Full Text Mega (H.W. Wilson)</v>
      </c>
    </row>
    <row r="431" spans="1:3" x14ac:dyDescent="0.25">
      <c r="A431" s="3"/>
      <c r="B431" s="7" t="s">
        <v>62</v>
      </c>
      <c r="C431" s="13" t="str">
        <f>HYPERLINK("http://atoz.ebsco.com/Link/PackageLocation/9194?PackageLocationId=575819&amp;UrlSource=ATOZ&amp;Usage=ATOZ","Project Muse - Premium Collection")</f>
        <v>Project Muse - Premium Collection</v>
      </c>
    </row>
    <row r="432" spans="1:3" ht="30" x14ac:dyDescent="0.25">
      <c r="A432" s="12" t="s">
        <v>335</v>
      </c>
      <c r="B432" s="7" t="s">
        <v>336</v>
      </c>
      <c r="C432" s="13" t="str">
        <f>HYPERLINK("http://atoz.ebsco.com/Link/PackageLocation/9194?PackageLocationId=697035&amp;UrlSource=ATOZ&amp;Usage=ATOZ","Education Research Complete")</f>
        <v>Education Research Complete</v>
      </c>
    </row>
    <row r="433" spans="1:3" x14ac:dyDescent="0.25">
      <c r="A433" s="12" t="s">
        <v>337</v>
      </c>
      <c r="B433" s="7" t="s">
        <v>70</v>
      </c>
      <c r="C433" s="13" t="str">
        <f>HYPERLINK("http://atoz.ebsco.com/Link/PackageLocation/9194?PackageLocationId=1028410&amp;UrlSource=ATOZ&amp;Usage=ATOZ","Education Research Complete")</f>
        <v>Education Research Complete</v>
      </c>
    </row>
    <row r="434" spans="1:3" x14ac:dyDescent="0.25">
      <c r="A434" s="3"/>
      <c r="B434" s="7" t="s">
        <v>62</v>
      </c>
      <c r="C434" s="13" t="str">
        <f>HYPERLINK("http://atoz.ebsco.com/Link/PackageLocation/9194?PackageLocationId=3487269&amp;UrlSource=ATOZ&amp;Usage=ATOZ","OmniFile Full Text Mega (H.W. Wilson)")</f>
        <v>OmniFile Full Text Mega (H.W. Wilson)</v>
      </c>
    </row>
    <row r="435" spans="1:3" x14ac:dyDescent="0.25">
      <c r="A435" s="12" t="s">
        <v>338</v>
      </c>
      <c r="B435" s="7" t="s">
        <v>135</v>
      </c>
      <c r="C435" s="13" t="str">
        <f>HYPERLINK("http://atoz.ebsco.com/Link/PackageLocation/9194?PackageLocationId=300457&amp;UrlSource=ATOZ&amp;Usage=ATOZ","ScienceDirect Freedom Collection")</f>
        <v>ScienceDirect Freedom Collection</v>
      </c>
    </row>
    <row r="436" spans="1:3" x14ac:dyDescent="0.25">
      <c r="A436" s="12" t="s">
        <v>339</v>
      </c>
      <c r="B436" s="7" t="s">
        <v>52</v>
      </c>
      <c r="C436" s="13" t="str">
        <f>HYPERLINK("http://atoz.ebsco.com/Link/PackageLocation/9194?PackageLocationId=708498&amp;UrlSource=ATOZ&amp;Usage=ATOZ","Academic OneFile")</f>
        <v>Academic OneFile</v>
      </c>
    </row>
    <row r="437" spans="1:3" x14ac:dyDescent="0.25">
      <c r="A437" s="3"/>
      <c r="B437" s="7" t="s">
        <v>60</v>
      </c>
      <c r="C437" s="13" t="str">
        <f>HYPERLINK("http://atoz.ebsco.com/Link/PackageLocation/9194?PackageLocationId=207092&amp;UrlSource=ATOZ&amp;Usage=ATOZ","DOAJ Directory of Open Access Journals")</f>
        <v>DOAJ Directory of Open Access Journals</v>
      </c>
    </row>
    <row r="438" spans="1:3" ht="30" x14ac:dyDescent="0.25">
      <c r="A438" s="12" t="s">
        <v>340</v>
      </c>
      <c r="B438" s="7" t="s">
        <v>171</v>
      </c>
      <c r="C438" s="13" t="str">
        <f>HYPERLINK("http://atoz.ebsco.com/Link/PackageLocation/9194?PackageLocationId=1180423&amp;UrlSource=ATOZ&amp;Usage=ATOZ","Education Research Complete")</f>
        <v>Education Research Complete</v>
      </c>
    </row>
    <row r="439" spans="1:3" x14ac:dyDescent="0.25">
      <c r="A439" s="12" t="s">
        <v>341</v>
      </c>
      <c r="B439" s="7" t="s">
        <v>60</v>
      </c>
      <c r="C439" s="13" t="str">
        <f>HYPERLINK("http://atoz.ebsco.com/Link/PackageLocation/9194?PackageLocationId=1195604&amp;UrlSource=ATOZ&amp;Usage=ATOZ","Sage Journals Online")</f>
        <v>Sage Journals Online</v>
      </c>
    </row>
    <row r="440" spans="1:3" x14ac:dyDescent="0.25">
      <c r="A440" s="3"/>
      <c r="B440" s="7" t="s">
        <v>60</v>
      </c>
      <c r="C440" s="13" t="str">
        <f>HYPERLINK("http://atoz.ebsco.com/Link/PackageLocation/9194?PackageLocationId=734191&amp;UrlSource=ATOZ&amp;Usage=ATOZ","HighWire Press")</f>
        <v>HighWire Press</v>
      </c>
    </row>
    <row r="441" spans="1:3" x14ac:dyDescent="0.25">
      <c r="A441" s="12" t="s">
        <v>342</v>
      </c>
      <c r="B441" s="7" t="s">
        <v>343</v>
      </c>
      <c r="C441" s="13" t="str">
        <f>HYPERLINK("http://atoz.ebsco.com/Link/PackageLocation/9194?PackageLocationId=300527&amp;UrlSource=ATOZ&amp;Usage=ATOZ","ScienceDirect Freedom Collection")</f>
        <v>ScienceDirect Freedom Collection</v>
      </c>
    </row>
    <row r="442" spans="1:3" x14ac:dyDescent="0.25">
      <c r="A442" s="12" t="s">
        <v>313</v>
      </c>
      <c r="B442" s="7" t="s">
        <v>315</v>
      </c>
      <c r="C442" s="13" t="str">
        <f>HYPERLINK("http://atoz.ebsco.com/Link/PackageLocation/9194?PackageLocationId=3488601&amp;UrlSource=ATOZ&amp;Usage=ATOZ","OmniFile Full Text Mega (H.W. Wilson)")</f>
        <v>OmniFile Full Text Mega (H.W. Wilson)</v>
      </c>
    </row>
    <row r="443" spans="1:3" x14ac:dyDescent="0.25">
      <c r="A443" s="3"/>
      <c r="B443" s="7" t="s">
        <v>99</v>
      </c>
      <c r="C443" s="13" t="str">
        <f>HYPERLINK("http://atoz.ebsco.com/Link/PackageLocation/9194?PackageLocationId=167793&amp;UrlSource=ATOZ&amp;Usage=ATOZ","Wiley Online Library Full Collection")</f>
        <v>Wiley Online Library Full Collection</v>
      </c>
    </row>
    <row r="444" spans="1:3" x14ac:dyDescent="0.25">
      <c r="A444" s="3"/>
      <c r="B444" s="7" t="s">
        <v>314</v>
      </c>
      <c r="C444" s="13" t="str">
        <f>HYPERLINK("http://atoz.ebsco.com/Link/PackageLocation/9194?PackageLocationId=207975&amp;UrlSource=ATOZ&amp;Usage=ATOZ","JSTOR Arts &amp; Science III Archive Collection")</f>
        <v>JSTOR Arts &amp; Science III Archive Collection</v>
      </c>
    </row>
    <row r="445" spans="1:3" x14ac:dyDescent="0.25">
      <c r="A445" s="12" t="s">
        <v>344</v>
      </c>
      <c r="B445" s="7" t="s">
        <v>60</v>
      </c>
      <c r="C445" s="13" t="str">
        <f>HYPERLINK("http://atoz.ebsco.com/Link/PackageLocation/9194?PackageLocationId=738516&amp;UrlSource=ATOZ&amp;Usage=ATOZ","Education Research Complete")</f>
        <v>Education Research Complete</v>
      </c>
    </row>
    <row r="446" spans="1:3" x14ac:dyDescent="0.25">
      <c r="A446" s="3"/>
      <c r="B446" s="7" t="s">
        <v>345</v>
      </c>
      <c r="C446" s="13" t="str">
        <f>HYPERLINK("http://atoz.ebsco.com/Link/PackageLocation/9194?PackageLocationId=734193&amp;UrlSource=ATOZ&amp;Usage=ATOZ","HighWire Press")</f>
        <v>HighWire Press</v>
      </c>
    </row>
    <row r="447" spans="1:3" x14ac:dyDescent="0.25">
      <c r="A447" s="3"/>
      <c r="B447" s="4"/>
    </row>
    <row r="448" spans="1:3" x14ac:dyDescent="0.25">
      <c r="A448" s="3"/>
      <c r="B448" s="4"/>
    </row>
    <row r="449" spans="1:3" x14ac:dyDescent="0.25">
      <c r="A449" s="3"/>
      <c r="B449" s="4"/>
    </row>
    <row r="450" spans="1:3" x14ac:dyDescent="0.25">
      <c r="A450" s="11" t="s">
        <v>346</v>
      </c>
      <c r="B450" s="7"/>
    </row>
    <row r="451" spans="1:3" x14ac:dyDescent="0.25">
      <c r="A451" s="12" t="s">
        <v>347</v>
      </c>
      <c r="B451" s="7" t="s">
        <v>56</v>
      </c>
      <c r="C451" s="13" t="str">
        <f>HYPERLINK("http://atoz.ebsco.com/Link/PackageLocation/9194?PackageLocationId=1628009&amp;UrlSource=ATOZ&amp;Usage=ATOZ","Education Research Complete")</f>
        <v>Education Research Complete</v>
      </c>
    </row>
    <row r="452" spans="1:3" x14ac:dyDescent="0.25">
      <c r="A452" s="3"/>
      <c r="B452" s="7" t="s">
        <v>60</v>
      </c>
      <c r="C452" s="13" t="str">
        <f>HYPERLINK("http://atoz.ebsco.com/Link/PackageLocation/9194?PackageLocationId=424249&amp;UrlSource=ATOZ&amp;Usage=ATOZ","Wiley Online Library Full Collection")</f>
        <v>Wiley Online Library Full Collection</v>
      </c>
    </row>
    <row r="453" spans="1:3" x14ac:dyDescent="0.25">
      <c r="A453" s="12" t="s">
        <v>348</v>
      </c>
      <c r="B453" s="7" t="s">
        <v>99</v>
      </c>
      <c r="C453" s="13" t="str">
        <f>HYPERLINK("http://atoz.ebsco.com/Link/PackageLocation/9194?PackageLocationId=3487842&amp;UrlSource=ATOZ&amp;Usage=ATOZ","OmniFile Full Text Mega (H.W. Wilson)")</f>
        <v>OmniFile Full Text Mega (H.W. Wilson)</v>
      </c>
    </row>
    <row r="454" spans="1:3" x14ac:dyDescent="0.25">
      <c r="A454" s="3"/>
      <c r="B454" s="4"/>
    </row>
    <row r="455" spans="1:3" x14ac:dyDescent="0.25">
      <c r="A455" s="3"/>
      <c r="B455" s="4"/>
    </row>
    <row r="456" spans="1:3" x14ac:dyDescent="0.25">
      <c r="A456" s="3"/>
      <c r="B456" s="4"/>
    </row>
    <row r="457" spans="1:3" x14ac:dyDescent="0.25">
      <c r="A457" s="11" t="s">
        <v>349</v>
      </c>
      <c r="B457" s="7"/>
    </row>
    <row r="458" spans="1:3" ht="30" x14ac:dyDescent="0.25">
      <c r="A458" s="12" t="s">
        <v>350</v>
      </c>
      <c r="B458" s="7" t="s">
        <v>351</v>
      </c>
      <c r="C458" s="13" t="str">
        <f>HYPERLINK("http://atoz.ebsco.com/Link/PackageLocation/9194?PackageLocationId=132677&amp;UrlSource=ATOZ&amp;Usage=ATOZ","JSTOR Arts &amp; Sciences II Archive Collection")</f>
        <v>JSTOR Arts &amp; Sciences II Archive Collection</v>
      </c>
    </row>
    <row r="459" spans="1:3" x14ac:dyDescent="0.25">
      <c r="A459" s="12" t="s">
        <v>352</v>
      </c>
      <c r="B459" s="7" t="s">
        <v>37</v>
      </c>
      <c r="C459" s="13" t="str">
        <f>HYPERLINK("http://atoz.ebsco.com/Link/PackageLocation/9194?PackageLocationId=697134&amp;UrlSource=ATOZ&amp;Usage=ATOZ","Education Research Complete")</f>
        <v>Education Research Complete</v>
      </c>
    </row>
    <row r="460" spans="1:3" x14ac:dyDescent="0.25">
      <c r="A460" s="3"/>
      <c r="B460" s="7" t="s">
        <v>37</v>
      </c>
      <c r="C460" s="13" t="str">
        <f>HYPERLINK("http://atoz.ebsco.com/Link/PackageLocation/9194?PackageLocationId=3487151&amp;UrlSource=ATOZ&amp;Usage=ATOZ","OmniFile Full Text Mega (H.W. Wilson)")</f>
        <v>OmniFile Full Text Mega (H.W. Wilson)</v>
      </c>
    </row>
    <row r="461" spans="1:3" x14ac:dyDescent="0.25">
      <c r="A461" s="12" t="s">
        <v>246</v>
      </c>
      <c r="B461" s="7" t="s">
        <v>26</v>
      </c>
      <c r="C461" s="13" t="str">
        <f>HYPERLINK("http://atoz.ebsco.com/Link/PackageLocation/9194?PackageLocationId=697459&amp;UrlSource=ATOZ&amp;Usage=ATOZ","Education Research Complete")</f>
        <v>Education Research Complete</v>
      </c>
    </row>
    <row r="462" spans="1:3" x14ac:dyDescent="0.25">
      <c r="A462" s="3"/>
      <c r="B462" s="7" t="s">
        <v>60</v>
      </c>
      <c r="C462" s="13" t="str">
        <f>HYPERLINK("http://atoz.ebsco.com/Link/PackageLocation/9194?PackageLocationId=3487910&amp;UrlSource=ATOZ&amp;Usage=ATOZ","OmniFile Full Text Mega (H.W. Wilson)")</f>
        <v>OmniFile Full Text Mega (H.W. Wilson)</v>
      </c>
    </row>
    <row r="463" spans="1:3" ht="30" x14ac:dyDescent="0.25">
      <c r="A463" s="12" t="s">
        <v>353</v>
      </c>
      <c r="B463" s="7" t="s">
        <v>354</v>
      </c>
      <c r="C463" s="13" t="str">
        <f>HYPERLINK("http://atoz.ebsco.com/Link/PackageLocation/9194?PackageLocationId=697267&amp;UrlSource=ATOZ&amp;Usage=ATOZ","Education Research Complete")</f>
        <v>Education Research Complete</v>
      </c>
    </row>
    <row r="464" spans="1:3" x14ac:dyDescent="0.25">
      <c r="A464" s="12" t="s">
        <v>355</v>
      </c>
      <c r="B464" s="7" t="s">
        <v>72</v>
      </c>
      <c r="C464" s="13" t="str">
        <f>HYPERLINK("http://atoz.ebsco.com/Link/PackageLocation/9194?PackageLocationId=697363&amp;UrlSource=ATOZ&amp;Usage=ATOZ","Education Research Complete")</f>
        <v>Education Research Complete</v>
      </c>
    </row>
    <row r="465" spans="1:3" x14ac:dyDescent="0.25">
      <c r="A465" s="12" t="s">
        <v>356</v>
      </c>
      <c r="B465" s="7" t="s">
        <v>357</v>
      </c>
      <c r="C465" s="13" t="str">
        <f>HYPERLINK("http://atoz.ebsco.com/Link/PackageLocation/9194?PackageLocationId=177320&amp;UrlSource=ATOZ&amp;Usage=ATOZ","DOAJ Directory of Open Access Journals")</f>
        <v>DOAJ Directory of Open Access Journals</v>
      </c>
    </row>
    <row r="466" spans="1:3" ht="30" x14ac:dyDescent="0.25">
      <c r="A466" s="12" t="s">
        <v>358</v>
      </c>
      <c r="B466" s="7" t="s">
        <v>76</v>
      </c>
      <c r="C466" s="13" t="str">
        <f>HYPERLINK("http://atoz.ebsco.com/Link/PackageLocation/9194?PackageLocationId=1252861&amp;UrlSource=ATOZ&amp;Usage=ATOZ","Education Research Complete")</f>
        <v>Education Research Complete</v>
      </c>
    </row>
    <row r="467" spans="1:3" x14ac:dyDescent="0.25">
      <c r="A467" s="12" t="s">
        <v>359</v>
      </c>
      <c r="B467" s="7" t="s">
        <v>360</v>
      </c>
      <c r="C467" s="13" t="str">
        <f>HYPERLINK("http://atoz.ebsco.com/Link/PackageLocation/9194?PackageLocationId=1245925&amp;UrlSource=ATOZ&amp;Usage=ATOZ","Academic OneFile")</f>
        <v>Academic OneFile</v>
      </c>
    </row>
    <row r="468" spans="1:3" x14ac:dyDescent="0.25">
      <c r="A468" s="3"/>
      <c r="B468" s="7" t="s">
        <v>361</v>
      </c>
      <c r="C468" s="13" t="str">
        <f>HYPERLINK("http://atoz.ebsco.com/Link/PackageLocation/9194?PackageLocationId=2777631&amp;UrlSource=ATOZ&amp;Usage=ATOZ","Business &amp; Company Resource Center")</f>
        <v>Business &amp; Company Resource Center</v>
      </c>
    </row>
    <row r="469" spans="1:3" x14ac:dyDescent="0.25">
      <c r="A469" s="3"/>
      <c r="B469" s="7" t="s">
        <v>76</v>
      </c>
      <c r="C469" s="13" t="str">
        <f>HYPERLINK("http://atoz.ebsco.com/Link/PackageLocation/9194?PackageLocationId=1431331&amp;UrlSource=ATOZ&amp;Usage=ATOZ","Wiley Online Library Full Collection")</f>
        <v>Wiley Online Library Full Collection</v>
      </c>
    </row>
    <row r="470" spans="1:3" x14ac:dyDescent="0.25">
      <c r="A470" s="12" t="s">
        <v>362</v>
      </c>
      <c r="B470" s="7" t="s">
        <v>363</v>
      </c>
      <c r="C470" s="13" t="str">
        <f>HYPERLINK("http://atoz.ebsco.com/Link/PackageLocation/9194?PackageLocationId=2578277&amp;UrlSource=ATOZ&amp;Usage=ATOZ","Education Research Complete")</f>
        <v>Education Research Complete</v>
      </c>
    </row>
    <row r="471" spans="1:3" x14ac:dyDescent="0.25">
      <c r="A471" s="3"/>
      <c r="B471" s="7" t="s">
        <v>186</v>
      </c>
      <c r="C471" s="13" t="str">
        <f>HYPERLINK("http://atoz.ebsco.com/Link/PackageLocation/9194?PackageLocationId=3488318&amp;UrlSource=ATOZ&amp;Usage=ATOZ","OmniFile Full Text Mega (H.W. Wilson)")</f>
        <v>OmniFile Full Text Mega (H.W. Wilson)</v>
      </c>
    </row>
    <row r="472" spans="1:3" x14ac:dyDescent="0.25">
      <c r="A472" s="12" t="s">
        <v>364</v>
      </c>
      <c r="B472" s="7" t="s">
        <v>72</v>
      </c>
      <c r="C472" s="13" t="str">
        <f>HYPERLINK("http://atoz.ebsco.com/Link/PackageLocation/9194?PackageLocationId=1889723&amp;UrlSource=ATOZ&amp;Usage=ATOZ","Education Research Complete")</f>
        <v>Education Research Complete</v>
      </c>
    </row>
    <row r="473" spans="1:3" x14ac:dyDescent="0.25">
      <c r="A473" s="3"/>
      <c r="B473" s="7" t="s">
        <v>222</v>
      </c>
      <c r="C473" s="13" t="str">
        <f>HYPERLINK("http://atoz.ebsco.com/Link/PackageLocation/9194?PackageLocationId=386772&amp;UrlSource=ATOZ&amp;Usage=ATOZ","HighWire Press")</f>
        <v>HighWire Press</v>
      </c>
    </row>
    <row r="474" spans="1:3" x14ac:dyDescent="0.25">
      <c r="A474" s="12" t="s">
        <v>365</v>
      </c>
      <c r="B474" s="7" t="s">
        <v>72</v>
      </c>
      <c r="C474" s="13" t="str">
        <f>HYPERLINK("http://atoz.ebsco.com/Link/PackageLocation/9194?PackageLocationId=697730&amp;UrlSource=ATOZ&amp;Usage=ATOZ","Education Research Complete")</f>
        <v>Education Research Complete</v>
      </c>
    </row>
    <row r="475" spans="1:3" x14ac:dyDescent="0.25">
      <c r="A475" s="3"/>
      <c r="B475" s="7" t="s">
        <v>60</v>
      </c>
      <c r="C475" s="13" t="str">
        <f>HYPERLINK("http://atoz.ebsco.com/Link/PackageLocation/9194?PackageLocationId=1008587&amp;UrlSource=ATOZ&amp;Usage=ATOZ","Wiley Online Library Full Collection")</f>
        <v>Wiley Online Library Full Collection</v>
      </c>
    </row>
    <row r="476" spans="1:3" x14ac:dyDescent="0.25">
      <c r="A476" s="3"/>
      <c r="B476" s="4"/>
    </row>
    <row r="477" spans="1:3" x14ac:dyDescent="0.25">
      <c r="A477" s="3"/>
      <c r="B477" s="4"/>
    </row>
    <row r="478" spans="1:3" x14ac:dyDescent="0.25">
      <c r="A478" s="11" t="s">
        <v>366</v>
      </c>
      <c r="B478" s="7"/>
    </row>
    <row r="479" spans="1:3" x14ac:dyDescent="0.25">
      <c r="A479" s="12" t="s">
        <v>367</v>
      </c>
      <c r="B479" s="7" t="s">
        <v>214</v>
      </c>
      <c r="C479" s="13" t="str">
        <f>HYPERLINK("http://atoz.ebsco.com/Link/PackageLocation/9194?PackageLocationId=888407&amp;UrlSource=ATOZ&amp;Usage=ATOZ","Education: A SAGE Full-text Collection")</f>
        <v>Education: A SAGE Full-text Collection</v>
      </c>
    </row>
    <row r="480" spans="1:3" x14ac:dyDescent="0.25">
      <c r="A480" s="3"/>
      <c r="B480" s="7" t="s">
        <v>214</v>
      </c>
      <c r="C480" s="13" t="str">
        <f>HYPERLINK("http://atoz.ebsco.com/Link/PackageLocation/9194?PackageLocationId=386856&amp;UrlSource=ATOZ&amp;Usage=ATOZ","HighWire Press")</f>
        <v>HighWire Press</v>
      </c>
    </row>
    <row r="481" spans="1:3" x14ac:dyDescent="0.25">
      <c r="A481" s="12" t="s">
        <v>368</v>
      </c>
      <c r="B481" s="7" t="s">
        <v>82</v>
      </c>
      <c r="C481" s="13" t="str">
        <f>HYPERLINK("http://atoz.ebsco.com/Link/PackageLocation/9194?PackageLocationId=1917492&amp;UrlSource=ATOZ&amp;Usage=ATOZ","Academic OneFile")</f>
        <v>Academic OneFile</v>
      </c>
    </row>
    <row r="482" spans="1:3" x14ac:dyDescent="0.25">
      <c r="A482" s="3"/>
      <c r="B482" s="7" t="s">
        <v>48</v>
      </c>
      <c r="C482" s="13" t="str">
        <f>HYPERLINK("http://atoz.ebsco.com/Link/PackageLocation/9194?PackageLocationId=1113299&amp;UrlSource=ATOZ&amp;Usage=ATOZ","Education Research Complete")</f>
        <v>Education Research Complete</v>
      </c>
    </row>
    <row r="483" spans="1:3" x14ac:dyDescent="0.25">
      <c r="A483" s="3"/>
      <c r="B483" s="7" t="s">
        <v>82</v>
      </c>
      <c r="C483" s="13" t="str">
        <f>HYPERLINK("http://atoz.ebsco.com/Link/PackageLocation/9194?PackageLocationId=1921983&amp;UrlSource=ATOZ&amp;Usage=ATOZ","Expanded Academic ASAP")</f>
        <v>Expanded Academic ASAP</v>
      </c>
    </row>
    <row r="484" spans="1:3" x14ac:dyDescent="0.25">
      <c r="A484" s="12" t="s">
        <v>369</v>
      </c>
      <c r="B484" s="7" t="s">
        <v>82</v>
      </c>
      <c r="C484" s="13" t="str">
        <f>HYPERLINK("http://atoz.ebsco.com/Link/PackageLocation/9194?PackageLocationId=697367&amp;UrlSource=ATOZ&amp;Usage=ATOZ","Education Research Complete")</f>
        <v>Education Research Complete</v>
      </c>
    </row>
    <row r="485" spans="1:3" x14ac:dyDescent="0.25">
      <c r="A485" s="12" t="s">
        <v>370</v>
      </c>
      <c r="B485" s="7" t="s">
        <v>52</v>
      </c>
      <c r="C485" s="13" t="str">
        <f>HYPERLINK("http://atoz.ebsco.com/Link/PackageLocation/9194?PackageLocationId=697373&amp;UrlSource=ATOZ&amp;Usage=ATOZ","Education Research Complete")</f>
        <v>Education Research Complete</v>
      </c>
    </row>
    <row r="486" spans="1:3" x14ac:dyDescent="0.25">
      <c r="A486" s="3"/>
      <c r="B486" s="7" t="s">
        <v>52</v>
      </c>
      <c r="C486" s="13" t="str">
        <f>HYPERLINK("http://atoz.ebsco.com/Link/PackageLocation/9194?PackageLocationId=48011&amp;UrlSource=ATOZ&amp;Usage=ATOZ","Psychology and Behavioral Sciences Collection")</f>
        <v>Psychology and Behavioral Sciences Collection</v>
      </c>
    </row>
    <row r="487" spans="1:3" x14ac:dyDescent="0.25">
      <c r="A487" s="12" t="s">
        <v>371</v>
      </c>
      <c r="B487" s="7" t="s">
        <v>122</v>
      </c>
      <c r="C487" s="13" t="str">
        <f>HYPERLINK("http://atoz.ebsco.com/Link/PackageLocation/9194?PackageLocationId=697483&amp;UrlSource=ATOZ&amp;Usage=ATOZ","Education Research Complete")</f>
        <v>Education Research Complete</v>
      </c>
    </row>
    <row r="488" spans="1:3" x14ac:dyDescent="0.25">
      <c r="A488" s="3"/>
      <c r="B488" s="7" t="s">
        <v>372</v>
      </c>
      <c r="C488" s="13" t="str">
        <f>HYPERLINK("http://atoz.ebsco.com/Link/PackageLocation/9194?PackageLocationId=1381013&amp;UrlSource=ATOZ&amp;Usage=ATOZ","Sage Journals Online")</f>
        <v>Sage Journals Online</v>
      </c>
    </row>
    <row r="489" spans="1:3" ht="30" x14ac:dyDescent="0.25">
      <c r="A489" s="12" t="s">
        <v>373</v>
      </c>
      <c r="B489" s="7" t="s">
        <v>173</v>
      </c>
      <c r="C489" s="13" t="str">
        <f>HYPERLINK("http://atoz.ebsco.com/Link/PackageLocation/9194?PackageLocationId=697481&amp;UrlSource=ATOZ&amp;Usage=ATOZ","Education Research Complete")</f>
        <v>Education Research Complete</v>
      </c>
    </row>
    <row r="490" spans="1:3" x14ac:dyDescent="0.25">
      <c r="A490" s="12" t="s">
        <v>374</v>
      </c>
      <c r="B490" s="7" t="s">
        <v>82</v>
      </c>
      <c r="C490" s="13" t="str">
        <f>HYPERLINK("http://atoz.ebsco.com/Link/PackageLocation/9194?PackageLocationId=1245922&amp;UrlSource=ATOZ&amp;Usage=ATOZ","Academic OneFile")</f>
        <v>Academic OneFile</v>
      </c>
    </row>
    <row r="491" spans="1:3" x14ac:dyDescent="0.25">
      <c r="A491" s="3"/>
      <c r="B491" s="7" t="s">
        <v>99</v>
      </c>
      <c r="C491" s="13" t="str">
        <f>HYPERLINK("http://atoz.ebsco.com/Link/PackageLocation/9194?PackageLocationId=697568&amp;UrlSource=ATOZ&amp;Usage=ATOZ","Education Research Complete")</f>
        <v>Education Research Complete</v>
      </c>
    </row>
    <row r="492" spans="1:3" x14ac:dyDescent="0.25">
      <c r="A492" s="3"/>
      <c r="B492" s="7" t="s">
        <v>52</v>
      </c>
      <c r="C492" s="13" t="str">
        <f>HYPERLINK("http://atoz.ebsco.com/Link/PackageLocation/9194?PackageLocationId=575785&amp;UrlSource=ATOZ&amp;Usage=ATOZ","Project Muse - Premium Collection")</f>
        <v>Project Muse - Premium Collection</v>
      </c>
    </row>
    <row r="493" spans="1:3" x14ac:dyDescent="0.25">
      <c r="A493" s="12" t="s">
        <v>375</v>
      </c>
      <c r="B493" s="7" t="s">
        <v>26</v>
      </c>
      <c r="C493" s="13" t="str">
        <f>HYPERLINK("http://atoz.ebsco.com/Link/PackageLocation/9194?PackageLocationId=709280&amp;UrlSource=ATOZ&amp;Usage=ATOZ","Academic OneFile")</f>
        <v>Academic OneFile</v>
      </c>
    </row>
    <row r="494" spans="1:3" x14ac:dyDescent="0.25">
      <c r="A494" s="3"/>
      <c r="B494" s="7" t="s">
        <v>136</v>
      </c>
      <c r="C494" s="13" t="str">
        <f>HYPERLINK("http://atoz.ebsco.com/Link/PackageLocation/9194?PackageLocationId=697725&amp;UrlSource=ATOZ&amp;Usage=ATOZ","Education Research Complete")</f>
        <v>Education Research Complete</v>
      </c>
    </row>
    <row r="495" spans="1:3" x14ac:dyDescent="0.25">
      <c r="A495" s="12" t="s">
        <v>376</v>
      </c>
      <c r="B495" s="7" t="s">
        <v>82</v>
      </c>
      <c r="C495" s="13" t="str">
        <f>HYPERLINK("http://atoz.ebsco.com/Link/PackageLocation/9194?PackageLocationId=697759&amp;UrlSource=ATOZ&amp;Usage=ATOZ","Education Research Complete")</f>
        <v>Education Research Complete</v>
      </c>
    </row>
    <row r="496" spans="1:3" x14ac:dyDescent="0.25">
      <c r="A496" s="3"/>
      <c r="B496" s="7" t="s">
        <v>118</v>
      </c>
      <c r="C496" s="13" t="str">
        <f>HYPERLINK("http://atoz.ebsco.com/Link/PackageLocation/9194?PackageLocationId=1476489&amp;UrlSource=ATOZ&amp;Usage=ATOZ","Sage Journals Online")</f>
        <v>Sage Journals Online</v>
      </c>
    </row>
    <row r="497" spans="1:3" x14ac:dyDescent="0.25">
      <c r="A497" s="3"/>
      <c r="B497" s="4"/>
    </row>
    <row r="498" spans="1:3" x14ac:dyDescent="0.25">
      <c r="A498" s="3"/>
      <c r="B498" s="4"/>
    </row>
    <row r="499" spans="1:3" x14ac:dyDescent="0.25">
      <c r="A499" s="3"/>
      <c r="B499" s="4"/>
    </row>
    <row r="500" spans="1:3" x14ac:dyDescent="0.25">
      <c r="A500" s="11" t="s">
        <v>377</v>
      </c>
      <c r="B500" s="7"/>
    </row>
    <row r="501" spans="1:3" x14ac:dyDescent="0.25">
      <c r="A501" s="12" t="s">
        <v>378</v>
      </c>
      <c r="B501" s="7" t="s">
        <v>118</v>
      </c>
      <c r="C501" s="13" t="str">
        <f>HYPERLINK("http://atoz.ebsco.com/Link/PackageLocation/9194?PackageLocationId=289291&amp;UrlSource=ATOZ&amp;Usage=ATOZ","DOAJ Directory of Open Access Journals")</f>
        <v>DOAJ Directory of Open Access Journals</v>
      </c>
    </row>
    <row r="502" spans="1:3" x14ac:dyDescent="0.25">
      <c r="A502" s="11"/>
      <c r="B502" s="7" t="s">
        <v>118</v>
      </c>
      <c r="C502" s="13" t="str">
        <f>HYPERLINK("http://atoz.ebsco.com/Link/PackageLocation/9194?PackageLocationId=256506&amp;UrlSource=ATOZ&amp;Usage=ATOZ","Free Access Journals HighWire")</f>
        <v>Free Access Journals HighWire</v>
      </c>
    </row>
    <row r="503" spans="1:3" x14ac:dyDescent="0.25">
      <c r="A503" s="11"/>
      <c r="B503" s="7" t="s">
        <v>118</v>
      </c>
      <c r="C503" s="13" t="str">
        <f>HYPERLINK("http://atoz.ebsco.com/Link/PackageLocation/9194?PackageLocationId=60069&amp;UrlSource=ATOZ&amp;Usage=ATOZ","HighWire Press")</f>
        <v>HighWire Press</v>
      </c>
    </row>
    <row r="504" spans="1:3" x14ac:dyDescent="0.25">
      <c r="A504" s="12" t="s">
        <v>379</v>
      </c>
      <c r="B504" s="7" t="s">
        <v>70</v>
      </c>
      <c r="C504" s="13" t="str">
        <f>HYPERLINK("http://atoz.ebsco.com/Link/PackageLocation/9194?PackageLocationId=1572262&amp;UrlSource=ATOZ&amp;Usage=ATOZ","Slack Publisher Collection")</f>
        <v>Slack Publisher Collection</v>
      </c>
    </row>
    <row r="505" spans="1:3" x14ac:dyDescent="0.25">
      <c r="A505" s="12" t="s">
        <v>380</v>
      </c>
      <c r="B505" s="7" t="s">
        <v>345</v>
      </c>
      <c r="C505" s="13" t="str">
        <f>HYPERLINK("http://atoz.ebsco.com/Link/PackageLocation/9194?PackageLocationId=300441&amp;UrlSource=ATOZ&amp;Usage=ATOZ","ScienceDirect Freedom Collection")</f>
        <v>ScienceDirect Freedom Collection</v>
      </c>
    </row>
    <row r="506" spans="1:3" x14ac:dyDescent="0.25">
      <c r="A506" s="12" t="s">
        <v>381</v>
      </c>
      <c r="B506" s="7" t="s">
        <v>82</v>
      </c>
      <c r="C506" s="13" t="str">
        <f>HYPERLINK("http://atoz.ebsco.com/Link/PackageLocation/9194?PackageLocationId=602783&amp;UrlSource=ATOZ&amp;Usage=ATOZ","LWW Nursing &amp; Health Professions Premier Collection")</f>
        <v>LWW Nursing &amp; Health Professions Premier Collection</v>
      </c>
    </row>
    <row r="507" spans="1:3" x14ac:dyDescent="0.25">
      <c r="A507" s="12" t="s">
        <v>382</v>
      </c>
      <c r="B507" s="7" t="s">
        <v>357</v>
      </c>
      <c r="C507" s="13" t="str">
        <f>HYPERLINK("http://www.the-aps.org/mm/Publications/Journals/Physiologist","http://www.the-aps.org/mm/Publications/Journals/Physiologist")</f>
        <v>http://www.the-aps.org/mm/Publications/Journals/Physiologist</v>
      </c>
    </row>
    <row r="508" spans="1:3" x14ac:dyDescent="0.25">
      <c r="A508" s="3"/>
      <c r="B508" s="4"/>
    </row>
    <row r="509" spans="1:3" x14ac:dyDescent="0.25">
      <c r="A509" s="3"/>
      <c r="B509" s="4"/>
    </row>
    <row r="510" spans="1:3" x14ac:dyDescent="0.25">
      <c r="A510" s="3"/>
      <c r="B510" s="4"/>
    </row>
    <row r="511" spans="1:3" x14ac:dyDescent="0.25">
      <c r="A511" s="11" t="s">
        <v>383</v>
      </c>
      <c r="B511" s="7"/>
    </row>
    <row r="512" spans="1:3" x14ac:dyDescent="0.25">
      <c r="A512" s="12" t="s">
        <v>109</v>
      </c>
      <c r="B512" s="7" t="s">
        <v>41</v>
      </c>
      <c r="C512" s="13" t="str">
        <f>HYPERLINK("http://atoz.ebsco.com/Link/PackageLocation/9194?PackageLocationId=697365&amp;UrlSource=ATOZ&amp;Usage=ATOZ","Education Research Complete")</f>
        <v>Education Research Complete</v>
      </c>
    </row>
    <row r="513" spans="1:3" x14ac:dyDescent="0.25">
      <c r="A513" s="3"/>
      <c r="B513" s="7" t="s">
        <v>41</v>
      </c>
      <c r="C513" s="13" t="str">
        <f>HYPERLINK("http://atoz.ebsco.com/Link/PackageLocation/9194?PackageLocationId=47994&amp;UrlSource=ATOZ&amp;Usage=ATOZ","Psychology and Behavioral Sciences Collection")</f>
        <v>Psychology and Behavioral Sciences Collection</v>
      </c>
    </row>
    <row r="514" spans="1:3" x14ac:dyDescent="0.25">
      <c r="A514" s="12" t="s">
        <v>384</v>
      </c>
      <c r="B514" s="7" t="s">
        <v>60</v>
      </c>
      <c r="C514" s="13" t="str">
        <f>HYPERLINK("http://atoz.ebsco.com/Link/PackageLocation/9194?PackageLocationId=167779&amp;UrlSource=ATOZ&amp;Usage=ATOZ","Wiley Online Library Full Collection")</f>
        <v>Wiley Online Library Full Collection</v>
      </c>
    </row>
    <row r="515" spans="1:3" x14ac:dyDescent="0.25">
      <c r="A515" s="12" t="s">
        <v>385</v>
      </c>
      <c r="B515" s="7" t="s">
        <v>363</v>
      </c>
      <c r="C515" s="13" t="str">
        <f>HYPERLINK("http://atoz.ebsco.com/Link/PackageLocation/9194?PackageLocationId=697702&amp;UrlSource=ATOZ&amp;Usage=ATOZ","Education Research Complete")</f>
        <v>Education Research Complete</v>
      </c>
    </row>
    <row r="516" spans="1:3" x14ac:dyDescent="0.25">
      <c r="A516" s="3"/>
      <c r="B516" s="7" t="s">
        <v>363</v>
      </c>
      <c r="C516" s="13" t="str">
        <f>HYPERLINK("http://atoz.ebsco.com/Link/PackageLocation/9194?PackageLocationId=3488412&amp;UrlSource=ATOZ&amp;Usage=ATOZ","OmniFile Full Text Mega (H.W. Wilson)")</f>
        <v>OmniFile Full Text Mega (H.W. Wilson)</v>
      </c>
    </row>
    <row r="517" spans="1:3" x14ac:dyDescent="0.25">
      <c r="A517" s="12" t="s">
        <v>324</v>
      </c>
      <c r="B517" s="7" t="s">
        <v>76</v>
      </c>
      <c r="C517" s="13" t="str">
        <f>HYPERLINK("http://atoz.ebsco.com/Link/PackageLocation/9194?PackageLocationId=1628537&amp;UrlSource=ATOZ&amp;Usage=ATOZ","Education Research Complete")</f>
        <v>Education Research Complete</v>
      </c>
    </row>
    <row r="518" spans="1:3" x14ac:dyDescent="0.25">
      <c r="A518" s="3"/>
      <c r="B518" s="4"/>
    </row>
    <row r="519" spans="1:3" x14ac:dyDescent="0.25">
      <c r="A519" s="3"/>
      <c r="B519" s="4"/>
    </row>
    <row r="520" spans="1:3" x14ac:dyDescent="0.25">
      <c r="A520" s="3"/>
      <c r="B520" s="4"/>
    </row>
    <row r="521" spans="1:3" x14ac:dyDescent="0.25">
      <c r="A521" s="11" t="s">
        <v>386</v>
      </c>
      <c r="B521" s="7"/>
    </row>
    <row r="522" spans="1:3" ht="30" x14ac:dyDescent="0.25">
      <c r="A522" s="12" t="s">
        <v>387</v>
      </c>
      <c r="B522" s="7" t="s">
        <v>388</v>
      </c>
      <c r="C522" s="13" t="str">
        <f>HYPERLINK("http://atoz.ebsco.com/Link/PackageLocation/9194?PackageLocationId=697370&amp;UrlSource=ATOZ&amp;Usage=ATOZ","Education Research Complete")</f>
        <v>Education Research Complete</v>
      </c>
    </row>
    <row r="523" spans="1:3" x14ac:dyDescent="0.25">
      <c r="A523" s="12" t="s">
        <v>389</v>
      </c>
      <c r="B523" s="7" t="s">
        <v>70</v>
      </c>
      <c r="C523" s="13" t="str">
        <f>HYPERLINK("http://atoz.ebsco.com/Link/PackageLocation/9194?PackageLocationId=1252845&amp;UrlSource=ATOZ&amp;Usage=ATOZ","Education Research Complete")</f>
        <v>Education Research Complete</v>
      </c>
    </row>
    <row r="524" spans="1:3" ht="30" x14ac:dyDescent="0.25">
      <c r="A524" s="12" t="s">
        <v>390</v>
      </c>
      <c r="B524" s="7" t="s">
        <v>111</v>
      </c>
      <c r="C524" s="13" t="str">
        <f>HYPERLINK("http://atoz.ebsco.com/Link/PackageLocation/9194?PackageLocationId=697563&amp;UrlSource=ATOZ&amp;Usage=ATOZ","Education Research Complete")</f>
        <v>Education Research Complete</v>
      </c>
    </row>
    <row r="525" spans="1:3" ht="30" x14ac:dyDescent="0.25">
      <c r="A525" s="3"/>
      <c r="B525" s="7" t="s">
        <v>131</v>
      </c>
      <c r="C525" s="13" t="str">
        <f>HYPERLINK("http://atoz.ebsco.com/Link/PackageLocation/9194?PackageLocationId=3488139&amp;UrlSource=ATOZ&amp;Usage=ATOZ","OmniFile Full Text Mega (H.W. Wilson)")</f>
        <v>OmniFile Full Text Mega (H.W. Wilson)</v>
      </c>
    </row>
    <row r="526" spans="1:3" x14ac:dyDescent="0.25">
      <c r="A526" s="12" t="s">
        <v>391</v>
      </c>
      <c r="B526" s="7" t="s">
        <v>82</v>
      </c>
      <c r="C526" s="13" t="str">
        <f>HYPERLINK("http://atoz.ebsco.com/Link/PackageLocation/9194?PackageLocationId=167880&amp;UrlSource=ATOZ&amp;Usage=ATOZ","Wiley Online Library Full Collection")</f>
        <v>Wiley Online Library Full Collection</v>
      </c>
    </row>
    <row r="527" spans="1:3" x14ac:dyDescent="0.25">
      <c r="A527" s="12" t="s">
        <v>392</v>
      </c>
      <c r="B527" s="7" t="s">
        <v>33</v>
      </c>
      <c r="C527" s="13" t="str">
        <f>HYPERLINK("http://atoz.ebsco.com/Link/PackageLocation/9194?PackageLocationId=281207&amp;UrlSource=ATOZ&amp;Usage=ATOZ","Cambridge Journals Online")</f>
        <v>Cambridge Journals Online</v>
      </c>
    </row>
    <row r="528" spans="1:3" x14ac:dyDescent="0.25">
      <c r="A528" s="3"/>
      <c r="B528" s="7" t="s">
        <v>393</v>
      </c>
      <c r="C528" s="13" t="str">
        <f>HYPERLINK("http://atoz.ebsco.com/Link/PackageLocation/9194?PackageLocationId=60678&amp;UrlSource=ATOZ&amp;Usage=ATOZ","JSTOR Arts &amp; Sciences II Archive Collection")</f>
        <v>JSTOR Arts &amp; Sciences II Archive Collection</v>
      </c>
    </row>
    <row r="529" spans="1:3" x14ac:dyDescent="0.25">
      <c r="A529" s="12" t="s">
        <v>394</v>
      </c>
      <c r="B529" s="7" t="s">
        <v>60</v>
      </c>
      <c r="C529" s="13" t="str">
        <f>HYPERLINK("http://atoz.ebsco.com/Link/PackageLocation/9194?PackageLocationId=3558790&amp;UrlSource=ATOZ&amp;Usage=ATOZ","Sage Journals Online")</f>
        <v>Sage Journals Online</v>
      </c>
    </row>
    <row r="530" spans="1:3" x14ac:dyDescent="0.25">
      <c r="A530" s="3"/>
      <c r="B530" s="4"/>
    </row>
    <row r="531" spans="1:3" x14ac:dyDescent="0.25">
      <c r="A531" s="3"/>
      <c r="B531" s="4"/>
    </row>
    <row r="532" spans="1:3" x14ac:dyDescent="0.25">
      <c r="A532" s="3"/>
      <c r="B532" s="4"/>
    </row>
    <row r="533" spans="1:3" x14ac:dyDescent="0.25">
      <c r="A533" s="11" t="s">
        <v>395</v>
      </c>
      <c r="B533" s="7"/>
    </row>
    <row r="534" spans="1:3" x14ac:dyDescent="0.25">
      <c r="A534" s="12" t="s">
        <v>396</v>
      </c>
      <c r="B534" s="7" t="s">
        <v>397</v>
      </c>
      <c r="C534" s="13" t="str">
        <f>HYPERLINK("http://atoz.ebsco.com/Link/PackageLocation/9194?PackageLocationId=386572&amp;UrlSource=ATOZ&amp;Usage=ATOZ","HighWire Press")</f>
        <v>HighWire Press</v>
      </c>
    </row>
    <row r="535" spans="1:3" x14ac:dyDescent="0.25">
      <c r="A535" s="11"/>
      <c r="B535" s="7" t="s">
        <v>398</v>
      </c>
      <c r="C535" s="13" t="str">
        <f>HYPERLINK("http://atoz.ebsco.com/Link/PackageLocation/9194?PackageLocationId=1195337&amp;UrlSource=ATOZ&amp;Usage=ATOZ","Sage Journals Online")</f>
        <v>Sage Journals Online</v>
      </c>
    </row>
    <row r="536" spans="1:3" ht="30" x14ac:dyDescent="0.25">
      <c r="A536" s="12" t="s">
        <v>399</v>
      </c>
      <c r="B536" s="7" t="s">
        <v>400</v>
      </c>
      <c r="C536" s="13" t="str">
        <f>HYPERLINK("http://atoz.ebsco.com/Link/PackageLocation/9194?PackageLocationId=697020&amp;UrlSource=ATOZ&amp;Usage=ATOZ","Education Research Complete")</f>
        <v>Education Research Complete</v>
      </c>
    </row>
    <row r="537" spans="1:3" x14ac:dyDescent="0.25">
      <c r="A537" s="11"/>
      <c r="B537" s="7" t="s">
        <v>401</v>
      </c>
      <c r="C537" s="13" t="str">
        <f>HYPERLINK("http://atoz.ebsco.com/Link/PackageLocation/9194?PackageLocationId=521853&amp;UrlSource=ATOZ&amp;Usage=ATOZ","JSTOR Arts &amp; Sciences II Archive Collection")</f>
        <v>JSTOR Arts &amp; Sciences II Archive Collection</v>
      </c>
    </row>
    <row r="538" spans="1:3" x14ac:dyDescent="0.25">
      <c r="A538" s="12" t="s">
        <v>402</v>
      </c>
      <c r="B538" s="7" t="s">
        <v>16</v>
      </c>
      <c r="C538" s="13" t="str">
        <f>HYPERLINK("http://atoz.ebsco.com/Link/PackageLocation/9194?PackageLocationId=299856&amp;UrlSource=ATOZ&amp;Usage=ATOZ","ScienceDirect Freedom Collection")</f>
        <v>ScienceDirect Freedom Collection</v>
      </c>
    </row>
    <row r="539" spans="1:3" ht="30" x14ac:dyDescent="0.25">
      <c r="A539" s="12" t="s">
        <v>403</v>
      </c>
      <c r="B539" s="7" t="s">
        <v>404</v>
      </c>
      <c r="C539" s="13" t="str">
        <f>HYPERLINK("http://atoz.ebsco.com/Link/PackageLocation/9194?PackageLocationId=697125&amp;UrlSource=ATOZ&amp;Usage=ATOZ","Education Research Complete")</f>
        <v>Education Research Complete</v>
      </c>
    </row>
    <row r="540" spans="1:3" x14ac:dyDescent="0.25">
      <c r="A540" s="3"/>
      <c r="B540" s="7" t="s">
        <v>405</v>
      </c>
      <c r="C540" s="13" t="str">
        <f>HYPERLINK("http://atoz.ebsco.com/Link/PackageLocation/9194?PackageLocationId=47891&amp;UrlSource=ATOZ&amp;Usage=ATOZ","Psychology &amp; Behavioral Sciences Collection")</f>
        <v>Psychology &amp; Behavioral Sciences Collection</v>
      </c>
    </row>
    <row r="541" spans="1:3" x14ac:dyDescent="0.25">
      <c r="A541" s="12" t="s">
        <v>406</v>
      </c>
      <c r="B541" s="7" t="s">
        <v>407</v>
      </c>
      <c r="C541" s="13" t="str">
        <f>HYPERLINK("http://atoz.ebsco.com/Link/PackageLocation/9194?PackageLocationId=586669&amp;UrlSource=ATOZ&amp;Usage=ATOZ","HighWire Press")</f>
        <v>HighWire Press</v>
      </c>
    </row>
    <row r="542" spans="1:3" x14ac:dyDescent="0.25">
      <c r="A542" s="3"/>
      <c r="B542" s="7" t="s">
        <v>407</v>
      </c>
      <c r="C542" s="13" t="str">
        <f>HYPERLINK("http://atoz.ebsco.com/Link/PackageLocation/9194?PackageLocationId=1195776&amp;UrlSource=ATOZ&amp;Usage=ATOZ","Psychology: A SAGE Full-text Collection")</f>
        <v>Psychology: A SAGE Full-text Collection</v>
      </c>
    </row>
    <row r="543" spans="1:3" x14ac:dyDescent="0.25">
      <c r="A543" s="12" t="s">
        <v>408</v>
      </c>
      <c r="B543" s="7" t="s">
        <v>213</v>
      </c>
      <c r="C543" s="13" t="str">
        <f>HYPERLINK("http://atoz.ebsco.com/Link/PackageLocation/9194?PackageLocationId=386721&amp;UrlSource=ATOZ&amp;Usage=ATOZ","HighWire Press")</f>
        <v>HighWire Press</v>
      </c>
    </row>
    <row r="544" spans="1:3" x14ac:dyDescent="0.25">
      <c r="A544" s="3"/>
      <c r="B544" s="7" t="s">
        <v>213</v>
      </c>
      <c r="C544" s="13" t="str">
        <f>HYPERLINK("http://atoz.ebsco.com/Link/PackageLocation/9194?PackageLocationId=888459&amp;UrlSource=ATOZ&amp;Usage=ATOZ","Management &amp; Organizational Studies: Sage Collection")</f>
        <v>Management &amp; Organizational Studies: Sage Collection</v>
      </c>
    </row>
    <row r="545" spans="1:3" x14ac:dyDescent="0.25">
      <c r="A545" s="3"/>
      <c r="B545" s="7" t="s">
        <v>213</v>
      </c>
      <c r="C545" s="13" t="str">
        <f>HYPERLINK("http://atoz.ebsco.com/Link/PackageLocation/9194?PackageLocationId=1195710&amp;UrlSource=ATOZ&amp;Usage=ATOZ","Sage Journals Online")</f>
        <v>Sage Journals Online</v>
      </c>
    </row>
    <row r="546" spans="1:3" x14ac:dyDescent="0.25">
      <c r="A546" s="12" t="s">
        <v>262</v>
      </c>
      <c r="B546" s="7" t="s">
        <v>263</v>
      </c>
      <c r="C546" s="13" t="str">
        <f>HYPERLINK("http://atoz.ebsco.com/Link/PackageLocation/9194?PackageLocationId=171503&amp;UrlSource=ATOZ&amp;Usage=ATOZ","PsychARTICLES")</f>
        <v>PsychARTICLES</v>
      </c>
    </row>
    <row r="547" spans="1:3" x14ac:dyDescent="0.25">
      <c r="A547" s="12" t="s">
        <v>409</v>
      </c>
      <c r="B547" s="7" t="s">
        <v>410</v>
      </c>
      <c r="C547" s="13" t="str">
        <f>HYPERLINK("http://atoz.ebsco.com/Link/PackageLocation/9194?PackageLocationId=171504&amp;UrlSource=ATOZ&amp;Usage=ATOZ","PsychARTICLES")</f>
        <v>PsychARTICLES</v>
      </c>
    </row>
    <row r="548" spans="1:3" x14ac:dyDescent="0.25">
      <c r="A548" s="12" t="s">
        <v>411</v>
      </c>
      <c r="B548" s="7" t="s">
        <v>99</v>
      </c>
      <c r="C548" s="13" t="str">
        <f>HYPERLINK("http://atoz.ebsco.com/Link/PackageLocation/9194?PackageLocationId=708320&amp;UrlSource=ATOZ&amp;Usage=ATOZ","Academic OneFile")</f>
        <v>Academic OneFile</v>
      </c>
    </row>
    <row r="549" spans="1:3" x14ac:dyDescent="0.25">
      <c r="A549" s="3"/>
      <c r="B549" s="7" t="s">
        <v>122</v>
      </c>
      <c r="C549" s="13" t="str">
        <f>HYPERLINK("http://atoz.ebsco.com/Link/PackageLocation/9194?PackageLocationId=697351&amp;UrlSource=ATOZ&amp;Usage=ATOZ","Education Research Complete")</f>
        <v>Education Research Complete</v>
      </c>
    </row>
    <row r="550" spans="1:3" x14ac:dyDescent="0.25">
      <c r="A550" s="3"/>
      <c r="B550" s="7" t="s">
        <v>10</v>
      </c>
      <c r="C550" s="13" t="str">
        <f>HYPERLINK("http://atoz.ebsco.com/Link/PackageLocation/9194?PackageLocationId=3487669&amp;UrlSource=ATOZ&amp;Usage=ATOZ","OmniFile Full Text Mega (H.W. Wilson)")</f>
        <v>OmniFile Full Text Mega (H.W. Wilson)</v>
      </c>
    </row>
    <row r="551" spans="1:3" x14ac:dyDescent="0.25">
      <c r="A551" s="12" t="s">
        <v>412</v>
      </c>
      <c r="B551" s="7" t="s">
        <v>164</v>
      </c>
      <c r="C551" s="13" t="str">
        <f>HYPERLINK("http://atoz.ebsco.com/Link/PackageLocation/9194?PackageLocationId=386637&amp;UrlSource=ATOZ&amp;Usage=ATOZ","HighWire Press")</f>
        <v>HighWire Press</v>
      </c>
    </row>
    <row r="552" spans="1:3" x14ac:dyDescent="0.25">
      <c r="A552" s="3"/>
      <c r="B552" s="7" t="s">
        <v>164</v>
      </c>
      <c r="C552" s="13" t="str">
        <f>HYPERLINK("http://atoz.ebsco.com/Link/PackageLocation/9194?PackageLocationId=888472&amp;UrlSource=ATOZ&amp;Usage=ATOZ","Management &amp; Organizational Studies: Sage Collection")</f>
        <v>Management &amp; Organizational Studies: Sage Collection</v>
      </c>
    </row>
    <row r="553" spans="1:3" x14ac:dyDescent="0.25">
      <c r="A553" s="3"/>
      <c r="B553" s="7" t="s">
        <v>164</v>
      </c>
      <c r="C553" s="13" t="str">
        <f>HYPERLINK("http://atoz.ebsco.com/Link/PackageLocation/9194?PackageLocationId=1195678&amp;UrlSource=ATOZ&amp;Usage=ATOZ","Sage Journals Online")</f>
        <v>Sage Journals Online</v>
      </c>
    </row>
    <row r="554" spans="1:3" x14ac:dyDescent="0.25">
      <c r="A554" s="12" t="s">
        <v>413</v>
      </c>
      <c r="B554" s="7" t="s">
        <v>48</v>
      </c>
      <c r="C554" s="13" t="str">
        <f>HYPERLINK("http://www.teachingeducpsych.org/","http://www.teachingeducpsych.org  ")</f>
        <v>http://www.teachingeducpsych.org  </v>
      </c>
    </row>
    <row r="555" spans="1:3" x14ac:dyDescent="0.25">
      <c r="A555" s="12" t="s">
        <v>414</v>
      </c>
      <c r="B555" s="7" t="s">
        <v>230</v>
      </c>
      <c r="C555" s="13" t="str">
        <f>HYPERLINK("http://atoz.ebsco.com/Link/PackageLocation/9194?PackageLocationId=2703535&amp;UrlSource=ATOZ&amp;Usage=ATOZ","Sage Journals Online")</f>
        <v>Sage Journals Online</v>
      </c>
    </row>
    <row r="556" spans="1:3" x14ac:dyDescent="0.25">
      <c r="A556" s="3"/>
      <c r="B556" s="4"/>
    </row>
    <row r="557" spans="1:3" x14ac:dyDescent="0.25">
      <c r="A557" s="3"/>
      <c r="B557" s="4"/>
    </row>
    <row r="558" spans="1:3" x14ac:dyDescent="0.25">
      <c r="A558" s="3"/>
      <c r="B558" s="4"/>
    </row>
    <row r="559" spans="1:3" x14ac:dyDescent="0.25">
      <c r="A559" s="11" t="s">
        <v>415</v>
      </c>
      <c r="B559" s="7"/>
    </row>
    <row r="560" spans="1:3" x14ac:dyDescent="0.25">
      <c r="A560" s="12" t="s">
        <v>416</v>
      </c>
      <c r="B560" s="7" t="s">
        <v>33</v>
      </c>
      <c r="C560" s="13" t="str">
        <f>HYPERLINK("http://www.phy.ilstu.edu/jpteo/","http://www.phy.ilstu.edu/jpteo/")</f>
        <v>http://www.phy.ilstu.edu/jpteo/</v>
      </c>
    </row>
    <row r="561" spans="1:3" ht="30" x14ac:dyDescent="0.25">
      <c r="A561" s="12" t="s">
        <v>417</v>
      </c>
      <c r="B561" s="7" t="s">
        <v>33</v>
      </c>
      <c r="C561" s="13" t="str">
        <f>HYPERLINK("http://prst-per.aps.org/browse","http://prst-per.aps.org/browse")</f>
        <v>http://prst-per.aps.org/browse</v>
      </c>
    </row>
    <row r="562" spans="1:3" x14ac:dyDescent="0.25">
      <c r="A562" s="12" t="s">
        <v>418</v>
      </c>
      <c r="B562" s="7" t="s">
        <v>10</v>
      </c>
      <c r="C562" s="13" t="str">
        <f>HYPERLINK("http://atoz.ebsco.com/Link/PackageLocation/9194?PackageLocationId=101457&amp;UrlSource=ATOZ&amp;Usage=ATOZ","IOP Journals")</f>
        <v>IOP Journals</v>
      </c>
    </row>
    <row r="563" spans="1:3" x14ac:dyDescent="0.25">
      <c r="A563" s="3"/>
      <c r="B563" s="4"/>
    </row>
    <row r="564" spans="1:3" x14ac:dyDescent="0.25">
      <c r="A564" s="3"/>
      <c r="B564" s="4"/>
    </row>
    <row r="565" spans="1:3" x14ac:dyDescent="0.25">
      <c r="A565" s="3"/>
      <c r="B565" s="4"/>
    </row>
    <row r="566" spans="1:3" x14ac:dyDescent="0.25">
      <c r="A566" s="11" t="s">
        <v>419</v>
      </c>
      <c r="B566" s="7"/>
    </row>
    <row r="567" spans="1:3" x14ac:dyDescent="0.25">
      <c r="A567" s="12" t="s">
        <v>420</v>
      </c>
      <c r="B567" s="7" t="s">
        <v>421</v>
      </c>
      <c r="C567" s="13" t="str">
        <f>HYPERLINK("http://atoz.ebsco.com/Link/PackageLocation/9194?PackageLocationId=1627879&amp;UrlSource=ATOZ&amp;Usage=ATOZ","Education Research Complete")</f>
        <v>Education Research Complete</v>
      </c>
    </row>
    <row r="568" spans="1:3" x14ac:dyDescent="0.25">
      <c r="A568" s="12" t="s">
        <v>422</v>
      </c>
      <c r="B568" s="7" t="s">
        <v>423</v>
      </c>
      <c r="C568" s="13" t="str">
        <f>HYPERLINK("http://atoz.ebsco.com/Link/PackageLocation/9194?PackageLocationId=178300&amp;UrlSource=ATOZ&amp;Usage=ATOZ","ATLA Religion Database with ATLASerials")</f>
        <v>ATLA Religion Database with ATLASerials</v>
      </c>
    </row>
    <row r="569" spans="1:3" x14ac:dyDescent="0.25">
      <c r="A569" s="3"/>
      <c r="B569" s="7" t="s">
        <v>122</v>
      </c>
      <c r="C569" s="13" t="str">
        <f>HYPERLINK("http://atoz.ebsco.com/Link/PackageLocation/9194?PackageLocationId=697625&amp;UrlSource=ATOZ&amp;Usage=ATOZ","Education Research Complete")</f>
        <v>Education Research Complete</v>
      </c>
    </row>
    <row r="570" spans="1:3" x14ac:dyDescent="0.25">
      <c r="A570" s="12" t="s">
        <v>424</v>
      </c>
      <c r="B570" s="7" t="s">
        <v>74</v>
      </c>
      <c r="C570" s="13" t="str">
        <f>HYPERLINK("http://atoz.ebsco.com/Link/PackageLocation/9194?PackageLocationId=738518&amp;UrlSource=ATOZ&amp;Usage=ATOZ","Education Research Complete")</f>
        <v>Education Research Complete</v>
      </c>
    </row>
    <row r="571" spans="1:3" x14ac:dyDescent="0.25">
      <c r="A571" s="3"/>
      <c r="B571" s="7" t="s">
        <v>175</v>
      </c>
      <c r="C571" s="13" t="str">
        <f>HYPERLINK("http://atoz.ebsco.com/Link/PackageLocation/9194?PackageLocationId=167978&amp;UrlSource=ATOZ&amp;Usage=ATOZ","Wiley Online Full Library Collection")</f>
        <v>Wiley Online Full Library Collection</v>
      </c>
    </row>
    <row r="572" spans="1:3" x14ac:dyDescent="0.25">
      <c r="A572" s="12" t="s">
        <v>425</v>
      </c>
      <c r="B572" s="7" t="s">
        <v>11</v>
      </c>
      <c r="C572" s="13" t="str">
        <f>HYPERLINK("http://atoz.ebsco.com/Link/PackageLocation/9194?PackageLocationId=641226&amp;UrlSource=ATOZ&amp;Usage=ATOZ","ALTA Religon Database with ATLAS Serials ")</f>
        <v xml:space="preserve">ALTA Religon Database with ATLAS Serials </v>
      </c>
    </row>
    <row r="573" spans="1:3" x14ac:dyDescent="0.25">
      <c r="A573" s="3"/>
      <c r="B573" s="4"/>
    </row>
    <row r="574" spans="1:3" x14ac:dyDescent="0.25">
      <c r="A574" s="3"/>
      <c r="B574" s="4"/>
    </row>
    <row r="575" spans="1:3" x14ac:dyDescent="0.25">
      <c r="A575" s="3"/>
      <c r="B575" s="4"/>
    </row>
    <row r="576" spans="1:3" x14ac:dyDescent="0.25">
      <c r="A576" s="11" t="s">
        <v>426</v>
      </c>
      <c r="B576" s="7"/>
    </row>
    <row r="577" spans="1:3" x14ac:dyDescent="0.25">
      <c r="A577" s="12" t="s">
        <v>427</v>
      </c>
      <c r="B577" s="7" t="s">
        <v>52</v>
      </c>
      <c r="C577" s="13" t="str">
        <f>HYPERLINK("http://atoz.ebsco.com/Link/PackageLocation/9194?PackageLocationId=219984&amp;UrlSource=ATOZ&amp;Usage=ATOZ","DOAJ Directory of Open Access Journals")</f>
        <v>DOAJ Directory of Open Access Journals</v>
      </c>
    </row>
    <row r="578" spans="1:3" x14ac:dyDescent="0.25">
      <c r="A578" s="3"/>
      <c r="B578" s="7" t="s">
        <v>70</v>
      </c>
      <c r="C578" s="13" t="str">
        <f>HYPERLINK("http://atoz.ebsco.com/Link/PackageLocation/9194?PackageLocationId=1086720&amp;UrlSource=ATOZ&amp;Usage=ATOZ","Education Research Complete")</f>
        <v>Education Research Complete</v>
      </c>
    </row>
    <row r="579" spans="1:3" x14ac:dyDescent="0.25">
      <c r="A579" s="3"/>
      <c r="B579" s="7" t="s">
        <v>114</v>
      </c>
      <c r="C579" s="13" t="str">
        <f>HYPERLINK("http://atoz.ebsco.com/Link/PackageLocation/9194?PackageLocationId=3833151&amp;UrlSource=ATOZ&amp;Usage=ATOZ","OmniFile Full Text Mega (H.W. Wilson)")</f>
        <v>OmniFile Full Text Mega (H.W. Wilson)</v>
      </c>
    </row>
    <row r="580" spans="1:3" x14ac:dyDescent="0.25">
      <c r="A580" s="12" t="s">
        <v>428</v>
      </c>
      <c r="B580" s="7" t="s">
        <v>10</v>
      </c>
      <c r="C580" s="13" t="str">
        <f>HYPERLINK("http://ejse.southwestern.edu/issue/archive?issuesPage=1#issues","OmniFile Full Text Mega (H.W. Wilson)")</f>
        <v>OmniFile Full Text Mega (H.W. Wilson)</v>
      </c>
    </row>
    <row r="581" spans="1:3" ht="30" x14ac:dyDescent="0.25">
      <c r="A581" s="12" t="s">
        <v>429</v>
      </c>
      <c r="B581" s="7" t="s">
        <v>191</v>
      </c>
      <c r="C581" s="13" t="str">
        <f>HYPERLINK("http://atoz.ebsco.com/Link/PackageLocation/9194?PackageLocationId=697158&amp;UrlSource=ATOZ&amp;Usage=ATOZ","Education Research Complete")</f>
        <v>Education Research Complete</v>
      </c>
    </row>
    <row r="582" spans="1:3" x14ac:dyDescent="0.25">
      <c r="A582" s="12" t="s">
        <v>71</v>
      </c>
      <c r="B582" s="7" t="s">
        <v>72</v>
      </c>
      <c r="C582" s="13" t="str">
        <f>HYPERLINK("http://atoz.ebsco.com/Link/PackageLocation/9194?PackageLocationId=697241&amp;UrlSource=ATOZ&amp;Usage=ATOZ","Education Research Complete")</f>
        <v>Education Research Complete</v>
      </c>
    </row>
    <row r="583" spans="1:3" x14ac:dyDescent="0.25">
      <c r="A583" s="3"/>
      <c r="B583" s="7" t="s">
        <v>37</v>
      </c>
      <c r="C583" s="13" t="str">
        <f>HYPERLINK("http://atoz.ebsco.com/Link/PackageLocation/9194?PackageLocationId=3488966&amp;UrlSource=ATOZ&amp;Usage=ATOZ","OmniFile Full Text Mega (H.W. Wilson)")</f>
        <v>OmniFile Full Text Mega (H.W. Wilson)</v>
      </c>
    </row>
    <row r="584" spans="1:3" x14ac:dyDescent="0.25">
      <c r="A584" s="12" t="s">
        <v>430</v>
      </c>
      <c r="B584" s="7" t="s">
        <v>99</v>
      </c>
      <c r="C584" s="13" t="str">
        <f>HYPERLINK("http://atoz.ebsco.com/Link/PackageLocation/9194?PackageLocationId=697271&amp;UrlSource=ATOZ&amp;Usage=ATOZ","Education Research Complete")</f>
        <v>Education Research Complete</v>
      </c>
    </row>
    <row r="585" spans="1:3" x14ac:dyDescent="0.25">
      <c r="A585" s="12" t="s">
        <v>431</v>
      </c>
      <c r="B585" s="7" t="s">
        <v>48</v>
      </c>
      <c r="C585" s="13" t="str">
        <f>HYPERLINK("http://atoz.ebsco.com/Link/PackageLocation/9194?PackageLocationId=708235&amp;UrlSource=ATOZ&amp;Usage=ATOZ","Academic OneFile")</f>
        <v>Academic OneFile</v>
      </c>
    </row>
    <row r="586" spans="1:3" x14ac:dyDescent="0.25">
      <c r="A586" s="3"/>
      <c r="B586" s="7" t="s">
        <v>48</v>
      </c>
      <c r="C586" s="13" t="str">
        <f>HYPERLINK("http://atoz.ebsco.com/Link/PackageLocation/9194?PackageLocationId=697307&amp;UrlSource=ATOZ&amp;Usage=ATOZ","Education Research Complete")</f>
        <v>Education Research Complete</v>
      </c>
    </row>
    <row r="587" spans="1:3" x14ac:dyDescent="0.25">
      <c r="A587" s="3"/>
      <c r="B587" s="7" t="s">
        <v>48</v>
      </c>
      <c r="C587" s="13" t="str">
        <f>HYPERLINK("http://atoz.ebsco.com/Link/PackageLocation/9194?PackageLocationId=3487602&amp;UrlSource=ATOZ&amp;Usage=ATOZ","OmniFile Full Text Mega (H.W. Wilson)")</f>
        <v>OmniFile Full Text Mega (H.W. Wilson)</v>
      </c>
    </row>
    <row r="588" spans="1:3" ht="30" x14ac:dyDescent="0.25">
      <c r="A588" s="12" t="s">
        <v>432</v>
      </c>
      <c r="B588" s="7" t="s">
        <v>92</v>
      </c>
      <c r="C588" s="13" t="str">
        <f>HYPERLINK("http://atoz.ebsco.com/Link/PackageLocation/9194?PackageLocationId=697339&amp;UrlSource=ATOZ&amp;Usage=ATOZ","Education Research Complete")</f>
        <v>Education Research Complete</v>
      </c>
    </row>
    <row r="589" spans="1:3" ht="30" x14ac:dyDescent="0.25">
      <c r="A589" s="3"/>
      <c r="B589" s="7" t="s">
        <v>131</v>
      </c>
      <c r="C589" s="13" t="str">
        <f>HYPERLINK("http://atoz.ebsco.com/Link/PackageLocation/9194?PackageLocationId=3488544&amp;UrlSource=ATOZ&amp;Usage=ATOZ","OmniFile Full Text Mega (H.W. Wilson)")</f>
        <v>OmniFile Full Text Mega (H.W. Wilson)</v>
      </c>
    </row>
    <row r="590" spans="1:3" x14ac:dyDescent="0.25">
      <c r="A590" s="3"/>
      <c r="B590" s="7" t="s">
        <v>433</v>
      </c>
      <c r="C590" s="13" t="str">
        <f>HYPERLINK("http://atoz.ebsco.com/Link/PackageLocation/9194?PackageLocationId=59716&amp;UrlSource=ATOZ&amp;Usage=ATOZ","Psychology &amp; Behavioral Sciences Collection")</f>
        <v>Psychology &amp; Behavioral Sciences Collection</v>
      </c>
    </row>
    <row r="591" spans="1:3" ht="30" x14ac:dyDescent="0.25">
      <c r="A591" s="12" t="s">
        <v>434</v>
      </c>
      <c r="B591" s="7" t="s">
        <v>171</v>
      </c>
      <c r="C591" s="13" t="str">
        <f>HYPERLINK("http://atoz.ebsco.com/Link/PackageLocation/9194?PackageLocationId=1330111&amp;UrlSource=ATOZ&amp;Usage=ATOZ","Education Research Complete")</f>
        <v>Education Research Complete</v>
      </c>
    </row>
    <row r="592" spans="1:3" ht="30" x14ac:dyDescent="0.25">
      <c r="A592" s="3"/>
      <c r="B592" s="7" t="s">
        <v>131</v>
      </c>
      <c r="C592" s="13" t="str">
        <f>HYPERLINK("http://atoz.ebsco.com/Link/PackageLocation/9194?PackageLocationId=3488982&amp;UrlSource=ATOZ&amp;Usage=ATOZ","OmniFile Full Text Mega (H.W. Wilson)")</f>
        <v>OmniFile Full Text Mega (H.W. Wilson)</v>
      </c>
    </row>
    <row r="593" spans="1:3" x14ac:dyDescent="0.25">
      <c r="A593" s="12" t="s">
        <v>435</v>
      </c>
      <c r="B593" s="7" t="s">
        <v>122</v>
      </c>
      <c r="C593" s="13" t="str">
        <f>HYPERLINK("http://atoz.ebsco.com/Link/PackageLocation/9194?PackageLocationId=697343&amp;UrlSource=ATOZ&amp;Usage=ATOZ","Education Research Complete")</f>
        <v>Education Research Complete</v>
      </c>
    </row>
    <row r="594" spans="1:3" x14ac:dyDescent="0.25">
      <c r="A594" s="12" t="s">
        <v>436</v>
      </c>
      <c r="B594" s="7" t="s">
        <v>72</v>
      </c>
      <c r="C594" s="13" t="str">
        <f>HYPERLINK("http://atoz.ebsco.com/Link/PackageLocation/9194?PackageLocationId=697380&amp;UrlSource=ATOZ&amp;Usage=ATOZ","Education Research Complete")</f>
        <v>Education Research Complete</v>
      </c>
    </row>
    <row r="595" spans="1:3" x14ac:dyDescent="0.25">
      <c r="A595" s="12" t="s">
        <v>437</v>
      </c>
      <c r="B595" s="7" t="s">
        <v>72</v>
      </c>
      <c r="C595" s="13" t="str">
        <f>HYPERLINK("http://atoz.ebsco.com/Link/PackageLocation/9194?PackageLocationId=697381&amp;UrlSource=ATOZ&amp;Usage=ATOZ","Education Research Complete")</f>
        <v>Education Research Complete</v>
      </c>
    </row>
    <row r="596" spans="1:3" x14ac:dyDescent="0.25">
      <c r="A596" s="3"/>
      <c r="B596" s="7" t="s">
        <v>316</v>
      </c>
      <c r="C596" s="13" t="str">
        <f>HYPERLINK("http://atoz.ebsco.com/Link/PackageLocation/9194?PackageLocationId=3487750&amp;UrlSource=ATOZ&amp;Usage=ATOZ","OmniFile Full Text Mega (H.W. Wilson)")</f>
        <v>OmniFile Full Text Mega (H.W. Wilson)</v>
      </c>
    </row>
    <row r="597" spans="1:3" x14ac:dyDescent="0.25">
      <c r="A597" s="12" t="s">
        <v>438</v>
      </c>
      <c r="B597" s="7" t="s">
        <v>439</v>
      </c>
      <c r="C597" s="13" t="str">
        <f>HYPERLINK("http://atoz.ebsco.com/Link/PackageLocation/9194?PackageLocationId=697636&amp;UrlSource=ATOZ&amp;Usage=ATOZ","Education Research Complete")</f>
        <v>Education Research Complete</v>
      </c>
    </row>
    <row r="598" spans="1:3" x14ac:dyDescent="0.25">
      <c r="A598" s="12" t="s">
        <v>440</v>
      </c>
      <c r="B598" s="7" t="s">
        <v>72</v>
      </c>
      <c r="C598" s="13" t="str">
        <f>HYPERLINK("http://atoz.ebsco.com/Link/PackageLocation/9194?PackageLocationId=697672&amp;UrlSource=ATOZ&amp;Usage=ATOZ","Education Research Complete")</f>
        <v>Education Research Complete</v>
      </c>
    </row>
    <row r="599" spans="1:3" x14ac:dyDescent="0.25">
      <c r="A599" s="12" t="s">
        <v>441</v>
      </c>
      <c r="B599" s="7" t="s">
        <v>442</v>
      </c>
      <c r="C599" s="13" t="str">
        <f>HYPERLINK("http://atoz.ebsco.com/Link/PackageLocation/9194?PackageLocationId=718394&amp;UrlSource=ATOZ&amp;Usage=ATOZ","Education Research Complete")</f>
        <v>Education Research Complete</v>
      </c>
    </row>
    <row r="600" spans="1:3" x14ac:dyDescent="0.25">
      <c r="A600" s="12" t="s">
        <v>443</v>
      </c>
      <c r="B600" s="7" t="s">
        <v>76</v>
      </c>
      <c r="C600" s="13" t="str">
        <f>HYPERLINK("http://atoz.ebsco.com/Link/PackageLocation/9194?PackageLocationId=1180728&amp;UrlSource=ATOZ&amp;Usage=ATOZ","Education Research Complete")</f>
        <v>Education Research Complete</v>
      </c>
    </row>
    <row r="601" spans="1:3" x14ac:dyDescent="0.25">
      <c r="A601" s="12" t="s">
        <v>444</v>
      </c>
      <c r="B601" s="7" t="s">
        <v>114</v>
      </c>
      <c r="C601" s="13" t="str">
        <f>HYPERLINK("http://atoz.ebsco.com/Link/PackageLocation/9194?PackageLocationId=2578350&amp;UrlSource=ATOZ&amp;Usage=ATOZ","Education Research Complete")</f>
        <v>Education Research Complete</v>
      </c>
    </row>
    <row r="602" spans="1:3" x14ac:dyDescent="0.25">
      <c r="A602" s="3"/>
      <c r="B602" s="4"/>
    </row>
    <row r="603" spans="1:3" x14ac:dyDescent="0.25">
      <c r="A603" s="3"/>
      <c r="B603" s="4"/>
    </row>
    <row r="604" spans="1:3" x14ac:dyDescent="0.25">
      <c r="A604" s="3"/>
      <c r="B604" s="4"/>
    </row>
    <row r="605" spans="1:3" x14ac:dyDescent="0.25">
      <c r="A605" s="11" t="s">
        <v>445</v>
      </c>
      <c r="B605" s="7"/>
    </row>
    <row r="606" spans="1:3" x14ac:dyDescent="0.25">
      <c r="A606" s="12" t="s">
        <v>446</v>
      </c>
      <c r="B606" s="7" t="s">
        <v>74</v>
      </c>
      <c r="C606" s="13" t="str">
        <f>HYPERLINK("http://atoz.ebsco.com/Link/PackageLocation/9194?PackageLocationId=45199&amp;UrlSource=ATOZ&amp;Usage=ATOZ","Health Sources Nursing/Academic Edition")</f>
        <v>Health Sources Nursing/Academic Edition</v>
      </c>
    </row>
    <row r="607" spans="1:3" x14ac:dyDescent="0.25">
      <c r="A607" s="11"/>
      <c r="B607" s="7" t="s">
        <v>60</v>
      </c>
      <c r="C607" s="13" t="str">
        <f>HYPERLINK("http://atoz.ebsco.com/Link/PackageLocation/9194?PackageLocationId=164332&amp;UrlSource=ATOZ&amp;Usage=ATOZ","Wiley Online Library Full Text Collection")</f>
        <v>Wiley Online Library Full Text Collection</v>
      </c>
    </row>
    <row r="608" spans="1:3" x14ac:dyDescent="0.25">
      <c r="A608" s="12" t="s">
        <v>447</v>
      </c>
      <c r="B608" s="7" t="s">
        <v>99</v>
      </c>
      <c r="C608" s="13" t="str">
        <f>HYPERLINK("http://atoz.ebsco.com/Link/PackageLocation/9194?PackageLocationId=708413&amp;UrlSource=ATOZ&amp;Usage=ATOZ","Academic OneFile")</f>
        <v>Academic OneFile</v>
      </c>
    </row>
    <row r="609" spans="1:3" x14ac:dyDescent="0.25">
      <c r="A609" s="3"/>
      <c r="B609" s="7" t="s">
        <v>122</v>
      </c>
      <c r="C609" s="13" t="str">
        <f>HYPERLINK("http://atoz.ebsco.com/Link/PackageLocation/9194?PackageLocationId=697383&amp;UrlSource=ATOZ&amp;Usage=ATOZ","Education Research Complete")</f>
        <v>Education Research Complete</v>
      </c>
    </row>
    <row r="610" spans="1:3" x14ac:dyDescent="0.25">
      <c r="A610" s="3"/>
      <c r="B610" s="7" t="s">
        <v>122</v>
      </c>
      <c r="C610" s="13" t="str">
        <f>HYPERLINK("http://atoz.ebsco.com/Link/PackageLocation/9194?PackageLocationId=3487738&amp;UrlSource=ATOZ&amp;Usage=ATOZ","OmniFile Full Text Mega (H.W. Wilson)")</f>
        <v>OmniFile Full Text Mega (H.W. Wilson)</v>
      </c>
    </row>
    <row r="611" spans="1:3" x14ac:dyDescent="0.25">
      <c r="A611" s="3"/>
      <c r="B611" s="4"/>
    </row>
    <row r="612" spans="1:3" x14ac:dyDescent="0.25">
      <c r="A612" s="3"/>
      <c r="B612" s="4"/>
    </row>
    <row r="613" spans="1:3" x14ac:dyDescent="0.25">
      <c r="A613" s="3"/>
      <c r="B613" s="4"/>
    </row>
    <row r="614" spans="1:3" x14ac:dyDescent="0.25">
      <c r="A614" s="11" t="s">
        <v>448</v>
      </c>
      <c r="B614" s="7"/>
    </row>
    <row r="615" spans="1:3" x14ac:dyDescent="0.25">
      <c r="A615" s="12" t="s">
        <v>449</v>
      </c>
      <c r="B615" s="7" t="s">
        <v>10</v>
      </c>
      <c r="C615" s="13" t="str">
        <f>HYPERLINK("http://atoz.ebsco.com/Link/PackageLocation/9194?PackageLocationId=3486543&amp;UrlSource=ATOZ&amp;Usage=ATOZ","OmniFile Full Text Mega (H.W. Wilson)")</f>
        <v>OmniFile Full Text Mega (H.W. Wilson)</v>
      </c>
    </row>
    <row r="616" spans="1:3" ht="30" x14ac:dyDescent="0.25">
      <c r="A616" s="12" t="s">
        <v>450</v>
      </c>
      <c r="B616" s="7" t="s">
        <v>131</v>
      </c>
      <c r="C616" s="13" t="str">
        <f>HYPERLINK("http://atoz.ebsco.com/Link/PackageLocation/9194?PackageLocationId=696952&amp;UrlSource=ATOZ&amp;Usage=ATOZ","Education Research Complete")</f>
        <v>Education Research Complete</v>
      </c>
    </row>
    <row r="617" spans="1:3" ht="30" x14ac:dyDescent="0.25">
      <c r="A617" s="12" t="s">
        <v>46</v>
      </c>
      <c r="B617" s="7" t="s">
        <v>26</v>
      </c>
      <c r="C617" s="13" t="str">
        <f>HYPERLINK("http://atoz.ebsco.com/Link/PackageLocation/9194?PackageLocationId=406953&amp;UrlSource=ATOZ&amp;Usage=ATOZ","DOAJ Directory of Open Access Journals")</f>
        <v>DOAJ Directory of Open Access Journals</v>
      </c>
    </row>
    <row r="618" spans="1:3" x14ac:dyDescent="0.25">
      <c r="A618" s="12" t="s">
        <v>451</v>
      </c>
      <c r="B618" s="7" t="s">
        <v>357</v>
      </c>
      <c r="C618" s="13" t="str">
        <f>HYPERLINK("http://atoz.ebsco.com/Link/PackageLocation/9194?PackageLocationId=697100&amp;UrlSource=ATOZ&amp;Usage=ATOZ","Education Research Complete")</f>
        <v>Education Research Complete</v>
      </c>
    </row>
    <row r="619" spans="1:3" x14ac:dyDescent="0.25">
      <c r="A619" s="3"/>
      <c r="B619" s="7" t="s">
        <v>10</v>
      </c>
      <c r="C619" s="13" t="str">
        <f>HYPERLINK("http://atoz.ebsco.com/Link/PackageLocation/9194?PackageLocationId=3489221&amp;UrlSource=ATOZ&amp;Usage=ATOZ","OmniFile Full Text Mega (H.W. Wilson)")</f>
        <v>OmniFile Full Text Mega (H.W. Wilson)</v>
      </c>
    </row>
    <row r="620" spans="1:3" ht="30" x14ac:dyDescent="0.25">
      <c r="A620" s="12" t="s">
        <v>403</v>
      </c>
      <c r="B620" s="7" t="s">
        <v>404</v>
      </c>
      <c r="C620" s="13" t="str">
        <f>HYPERLINK("http://atoz.ebsco.com/Link/PackageLocation/9194?PackageLocationId=697125&amp;UrlSource=ATOZ&amp;Usage=ATOZ","Education Research Complete")</f>
        <v>Education Research Complete</v>
      </c>
    </row>
    <row r="621" spans="1:3" ht="30" x14ac:dyDescent="0.25">
      <c r="A621" s="3"/>
      <c r="B621" s="7" t="s">
        <v>404</v>
      </c>
      <c r="C621" s="13" t="str">
        <f>HYPERLINK("http://atoz.ebsco.com/Link/PackageLocation/9194?PackageLocationId=47891&amp;UrlSource=ATOZ&amp;Usage=ATOZ","Psychology &amp; Behavioral Sciences Collection")</f>
        <v>Psychology &amp; Behavioral Sciences Collection</v>
      </c>
    </row>
    <row r="622" spans="1:3" x14ac:dyDescent="0.25">
      <c r="A622" s="12" t="s">
        <v>452</v>
      </c>
      <c r="B622" s="7" t="s">
        <v>453</v>
      </c>
      <c r="C622" s="13" t="str">
        <f>HYPERLINK("http://atoz.ebsco.com/Link/PackageLocation/9194?PackageLocationId=697172&amp;UrlSource=ATOZ&amp;Usage=ATOZ","Education Research Complete")</f>
        <v>Education Research Complete</v>
      </c>
    </row>
    <row r="623" spans="1:3" x14ac:dyDescent="0.25">
      <c r="A623" s="12" t="s">
        <v>260</v>
      </c>
      <c r="B623" s="7" t="s">
        <v>261</v>
      </c>
      <c r="C623" s="13" t="str">
        <f>HYPERLINK("http://atoz.ebsco.com/Link/PackageLocation/9194?PackageLocationId=132693&amp;UrlSource=ATOZ&amp;Usage=ATOZ","JSTOR Arts &amp; Sciences II Archive Collection")</f>
        <v>JSTOR Arts &amp; Sciences II Archive Collection</v>
      </c>
    </row>
    <row r="624" spans="1:3" x14ac:dyDescent="0.25">
      <c r="A624" s="3"/>
      <c r="B624" s="7" t="s">
        <v>136</v>
      </c>
      <c r="C624" s="13" t="str">
        <f>HYPERLINK("http://atoz.ebsco.com/Link/PackageLocation/9194?PackageLocationId=3487208&amp;UrlSource=ATOZ&amp;Usage=ATOZ","OmniFile Full Text Mega (H.W. Wilson)")</f>
        <v>OmniFile Full Text Mega (H.W. Wilson)</v>
      </c>
    </row>
    <row r="625" spans="1:3" x14ac:dyDescent="0.25">
      <c r="A625" s="3"/>
      <c r="B625" s="7" t="s">
        <v>26</v>
      </c>
      <c r="C625" s="13" t="str">
        <f>HYPERLINK("http://atoz.ebsco.com/Link/PackageLocation/9194?PackageLocationId=238336&amp;UrlSource=ATOZ&amp;Usage=ATOZ","Wiley Online Library Full Text Collection")</f>
        <v>Wiley Online Library Full Text Collection</v>
      </c>
    </row>
    <row r="626" spans="1:3" x14ac:dyDescent="0.25">
      <c r="A626" s="12" t="s">
        <v>57</v>
      </c>
      <c r="B626" s="7" t="s">
        <v>454</v>
      </c>
      <c r="C626" s="13" t="str">
        <f>HYPERLINK("http://atoz.ebsco.com/Link/PackageLocation/9194?PackageLocationId=338556&amp;UrlSource=ATOZ&amp;Usage=ATOZ","Harvard Educational Publishing Group")</f>
        <v>Harvard Educational Publishing Group</v>
      </c>
    </row>
    <row r="627" spans="1:3" x14ac:dyDescent="0.25">
      <c r="A627" s="12" t="s">
        <v>71</v>
      </c>
      <c r="B627" s="7" t="s">
        <v>72</v>
      </c>
      <c r="C627" s="13" t="str">
        <f>HYPERLINK("http://atoz.ebsco.com/Link/PackageLocation/9194?PackageLocationId=697241&amp;UrlSource=ATOZ&amp;Usage=ATOZ","Education Research Complete")</f>
        <v>Education Research Complete</v>
      </c>
    </row>
    <row r="628" spans="1:3" x14ac:dyDescent="0.25">
      <c r="A628" s="3"/>
      <c r="B628" s="7" t="s">
        <v>37</v>
      </c>
      <c r="C628" s="13" t="str">
        <f>HYPERLINK("http://atoz.ebsco.com/Link/PackageLocation/9194?PackageLocationId=3488966&amp;UrlSource=ATOZ&amp;Usage=ATOZ","OmniFile Full Text Mega (H.W. Wilson)")</f>
        <v>OmniFile Full Text Mega (H.W. Wilson)</v>
      </c>
    </row>
    <row r="629" spans="1:3" x14ac:dyDescent="0.25">
      <c r="A629" s="12" t="s">
        <v>80</v>
      </c>
      <c r="B629" s="7" t="s">
        <v>48</v>
      </c>
      <c r="C629" s="13" t="str">
        <f>HYPERLINK("http://atoz.ebsco.com/Link/PackageLocation/9194?PackageLocationId=1126196&amp;UrlSource=ATOZ&amp;Usage=ATOZ","Education Research Complete")</f>
        <v>Education Research Complete</v>
      </c>
    </row>
    <row r="630" spans="1:3" x14ac:dyDescent="0.25">
      <c r="A630" s="3"/>
      <c r="B630" s="7" t="s">
        <v>10</v>
      </c>
      <c r="C630" s="13" t="str">
        <f>HYPERLINK("http://atoz.ebsco.com/Link/PackageLocation/9194?PackageLocationId=3487615&amp;UrlSource=ATOZ&amp;Usage=ATOZ","OmniFile Full Text Mega (H.W. Wilson)")</f>
        <v>OmniFile Full Text Mega (H.W. Wilson)</v>
      </c>
    </row>
    <row r="631" spans="1:3" ht="30" x14ac:dyDescent="0.25">
      <c r="A631" s="12" t="s">
        <v>91</v>
      </c>
      <c r="B631" s="7" t="s">
        <v>336</v>
      </c>
      <c r="C631" s="13" t="str">
        <f>HYPERLINK("http://atoz.ebsco.com/Link/PackageLocation/9194?PackageLocationId=697341&amp;UrlSource=ATOZ&amp;Usage=ATOZ","Education Research Complete")</f>
        <v>Education Research Complete</v>
      </c>
    </row>
    <row r="632" spans="1:3" ht="30" x14ac:dyDescent="0.25">
      <c r="A632" s="3"/>
      <c r="B632" s="7" t="s">
        <v>92</v>
      </c>
      <c r="C632" s="13" t="str">
        <f>HYPERLINK("http://atoz.ebsco.com/Link/PackageLocation/9194?PackageLocationId=59717&amp;UrlSource=ATOZ&amp;Usage=ATOZ","Psychology &amp; Behavioral Sciences Collection")</f>
        <v>Psychology &amp; Behavioral Sciences Collection</v>
      </c>
    </row>
    <row r="633" spans="1:3" x14ac:dyDescent="0.25">
      <c r="A633" s="12" t="s">
        <v>455</v>
      </c>
      <c r="B633" s="7" t="s">
        <v>114</v>
      </c>
      <c r="C633" s="13" t="str">
        <f>HYPERLINK("http://atoz.ebsco.com/Link/PackageLocation/9194?PackageLocationId=2276989&amp;UrlSource=ATOZ&amp;Usage=ATOZ","Academic OneFile")</f>
        <v>Academic OneFile</v>
      </c>
    </row>
    <row r="634" spans="1:3" x14ac:dyDescent="0.25">
      <c r="A634" s="3"/>
      <c r="B634" s="7" t="s">
        <v>114</v>
      </c>
      <c r="C634" s="13" t="str">
        <f>HYPERLINK("http://atoz.ebsco.com/Link/PackageLocation/9194?PackageLocationId=2578299&amp;UrlSource=ATOZ&amp;Usage=ATOZ","Education Research Complete")</f>
        <v>Education Research Complete</v>
      </c>
    </row>
    <row r="635" spans="1:3" x14ac:dyDescent="0.25">
      <c r="A635" s="12" t="s">
        <v>456</v>
      </c>
      <c r="B635" s="7" t="s">
        <v>24</v>
      </c>
      <c r="C635" s="13" t="str">
        <f>HYPERLINK("http://atoz.ebsco.com/Link/PackageLocation/9194?PackageLocationId=2705392&amp;UrlSource=ATOZ&amp;Usage=ATOZ","Academic OneFile")</f>
        <v>Academic OneFile</v>
      </c>
    </row>
    <row r="636" spans="1:3" x14ac:dyDescent="0.25">
      <c r="A636" s="3"/>
      <c r="B636" s="7" t="s">
        <v>24</v>
      </c>
      <c r="C636" s="13" t="str">
        <f>HYPERLINK("http://atoz.ebsco.com/Link/PackageLocation/9194?PackageLocationId=2818667&amp;UrlSource=ATOZ&amp;Usage=ATOZ","Computer Database")</f>
        <v>Computer Database</v>
      </c>
    </row>
    <row r="637" spans="1:3" x14ac:dyDescent="0.25">
      <c r="A637" s="3"/>
      <c r="B637" s="7" t="s">
        <v>62</v>
      </c>
      <c r="C637" s="13" t="str">
        <f>HYPERLINK("http://atoz.ebsco.com/Link/PackageLocation/9194?PackageLocationId=3487634&amp;UrlSource=ATOZ&amp;Usage=ATOZ","OmniFile Full Text Mega (H.W. Wilson)")</f>
        <v>OmniFile Full Text Mega (H.W. Wilson)</v>
      </c>
    </row>
    <row r="638" spans="1:3" ht="30" x14ac:dyDescent="0.25">
      <c r="A638" s="12" t="s">
        <v>457</v>
      </c>
      <c r="B638" s="7" t="s">
        <v>111</v>
      </c>
      <c r="C638" s="13" t="str">
        <f>HYPERLINK("http://atoz.ebsco.com/Link/PackageLocation/9194?PackageLocationId=697325&amp;UrlSource=ATOZ&amp;Usage=ATOZ","Education Research Complete")</f>
        <v>Education Research Complete</v>
      </c>
    </row>
    <row r="639" spans="1:3" x14ac:dyDescent="0.25">
      <c r="A639" s="12" t="s">
        <v>411</v>
      </c>
      <c r="B639" s="7" t="s">
        <v>99</v>
      </c>
      <c r="C639" s="13" t="str">
        <f>HYPERLINK("http://atoz.ebsco.com/Link/PackageLocation/9194?PackageLocationId=708320&amp;UrlSource=ATOZ&amp;Usage=ATOZ","Academic OneFile")</f>
        <v>Academic OneFile</v>
      </c>
    </row>
    <row r="640" spans="1:3" x14ac:dyDescent="0.25">
      <c r="A640" s="3"/>
      <c r="B640" s="7" t="s">
        <v>122</v>
      </c>
      <c r="C640" s="13" t="str">
        <f>HYPERLINK("http://atoz.ebsco.com/Link/PackageLocation/9194?PackageLocationId=697351&amp;UrlSource=ATOZ&amp;Usage=ATOZ","Education Research Complete")</f>
        <v>Education Research Complete</v>
      </c>
    </row>
    <row r="641" spans="1:3" x14ac:dyDescent="0.25">
      <c r="A641" s="3"/>
      <c r="B641" s="7" t="s">
        <v>10</v>
      </c>
      <c r="C641" s="13" t="str">
        <f>HYPERLINK("http://atoz.ebsco.com/Link/PackageLocation/9194?PackageLocationId=3487669&amp;UrlSource=ATOZ&amp;Usage=ATOZ","OmniFile Full Text Mega (H.W. Wilson)")</f>
        <v>OmniFile Full Text Mega (H.W. Wilson)</v>
      </c>
    </row>
    <row r="642" spans="1:3" x14ac:dyDescent="0.25">
      <c r="A642" s="12" t="s">
        <v>355</v>
      </c>
      <c r="B642" s="7" t="s">
        <v>72</v>
      </c>
      <c r="C642" s="13" t="str">
        <f>HYPERLINK("http://atoz.ebsco.com/Link/PackageLocation/9194?PackageLocationId=697363&amp;UrlSource=ATOZ&amp;Usage=ATOZ","Education Research Complete")</f>
        <v>Education Research Complete</v>
      </c>
    </row>
    <row r="643" spans="1:3" ht="30" x14ac:dyDescent="0.25">
      <c r="A643" s="12" t="s">
        <v>458</v>
      </c>
      <c r="B643" s="7" t="s">
        <v>357</v>
      </c>
      <c r="C643" s="13" t="str">
        <f>HYPERLINK("http://atoz.ebsco.com/Link/PackageLocation/9194?PackageLocationId=2276654&amp;UrlSource=ATOZ&amp;Usage=ATOZ","Academic OneFile")</f>
        <v>Academic OneFile</v>
      </c>
    </row>
    <row r="644" spans="1:3" x14ac:dyDescent="0.25">
      <c r="A644" s="12" t="s">
        <v>437</v>
      </c>
      <c r="B644" s="7" t="s">
        <v>72</v>
      </c>
      <c r="C644" s="13" t="str">
        <f>HYPERLINK("http://atoz.ebsco.com/Link/PackageLocation/9194?PackageLocationId=697381&amp;UrlSource=ATOZ&amp;Usage=ATOZ","Education Research Complete")</f>
        <v>Education Research Complete</v>
      </c>
    </row>
    <row r="645" spans="1:3" x14ac:dyDescent="0.25">
      <c r="A645" s="3"/>
      <c r="B645" s="7" t="s">
        <v>316</v>
      </c>
      <c r="C645" s="13" t="str">
        <f>HYPERLINK("http://atoz.ebsco.com/Link/PackageLocation/9194?PackageLocationId=3487750&amp;UrlSource=ATOZ&amp;Usage=ATOZ","OmniFile Full Text Mega (H.W. Wilson)")</f>
        <v>OmniFile Full Text Mega (H.W. Wilson)</v>
      </c>
    </row>
    <row r="646" spans="1:3" x14ac:dyDescent="0.25">
      <c r="A646" s="12" t="s">
        <v>459</v>
      </c>
      <c r="B646" s="7" t="s">
        <v>60</v>
      </c>
      <c r="C646" s="13" t="str">
        <f>HYPERLINK("http://atoz.ebsco.com/Link/PackageLocation/9194?PackageLocationId=708429&amp;UrlSource=ATOZ&amp;Usage=ATOZ","Academic OneFile")</f>
        <v>Academic OneFile</v>
      </c>
    </row>
    <row r="647" spans="1:3" x14ac:dyDescent="0.25">
      <c r="A647" s="3"/>
      <c r="B647" s="7" t="s">
        <v>28</v>
      </c>
      <c r="C647" s="13" t="str">
        <f>HYPERLINK("http://atoz.ebsco.com/Link/PackageLocation/9194?PackageLocationId=888415&amp;UrlSource=ATOZ&amp;Usage=ATOZ","Education: A SAGE Full-text Collection")</f>
        <v>Education: A SAGE Full-text Collection</v>
      </c>
    </row>
    <row r="648" spans="1:3" x14ac:dyDescent="0.25">
      <c r="A648" s="3"/>
      <c r="B648" s="7" t="s">
        <v>28</v>
      </c>
      <c r="C648" s="13" t="str">
        <f>HYPERLINK("http://atoz.ebsco.com/Link/PackageLocation/9194?PackageLocationId=386811&amp;UrlSource=ATOZ&amp;Usage=ATOZ","HighWire Press")</f>
        <v>HighWire Press</v>
      </c>
    </row>
    <row r="649" spans="1:3" x14ac:dyDescent="0.25">
      <c r="A649" s="3"/>
      <c r="B649" s="7" t="s">
        <v>28</v>
      </c>
      <c r="C649" s="13" t="str">
        <f>HYPERLINK("http://atoz.ebsco.com/Link/PackageLocation/9194?PackageLocationId=1195591&amp;UrlSource=ATOZ&amp;Usage=ATOZ","Sage Journals Online")</f>
        <v>Sage Journals Online</v>
      </c>
    </row>
    <row r="650" spans="1:3" x14ac:dyDescent="0.25">
      <c r="A650" s="12" t="s">
        <v>460</v>
      </c>
      <c r="B650" s="7" t="s">
        <v>357</v>
      </c>
      <c r="C650" s="13" t="str">
        <f>HYPERLINK("http://atoz.ebsco.com/Link/PackageLocation/9194?PackageLocationId=2276654&amp;UrlSource=ATOZ&amp;Usage=ATOZ","Academic OneFile")</f>
        <v>Academic OneFile</v>
      </c>
    </row>
    <row r="651" spans="1:3" x14ac:dyDescent="0.25">
      <c r="A651" s="12" t="s">
        <v>461</v>
      </c>
      <c r="B651" s="7" t="s">
        <v>345</v>
      </c>
      <c r="C651" s="13" t="str">
        <f>HYPERLINK("http://atoz.ebsco.com/Link/PackageLocation/9194?PackageLocationId=300901&amp;UrlSource=ATOZ&amp;Usage=ATOZ","ScienceDirect Freedom Collection")</f>
        <v>ScienceDirect Freedom Collection</v>
      </c>
    </row>
    <row r="652" spans="1:3" x14ac:dyDescent="0.25">
      <c r="A652" s="12" t="s">
        <v>462</v>
      </c>
      <c r="B652" s="7" t="s">
        <v>217</v>
      </c>
      <c r="C652" s="13" t="str">
        <f>HYPERLINK("http://atoz.ebsco.com/Link/PackageLocation/9194?PackageLocationId=697710&amp;UrlSource=ATOZ&amp;Usage=ATOZ","Sage Journals Online")</f>
        <v>Sage Journals Online</v>
      </c>
    </row>
    <row r="653" spans="1:3" x14ac:dyDescent="0.25">
      <c r="A653" s="12" t="s">
        <v>463</v>
      </c>
      <c r="B653" s="7" t="s">
        <v>48</v>
      </c>
      <c r="C653" s="13" t="str">
        <f>HYPERLINK("http://atoz.ebsco.com/Link/PackageLocation/9194?PackageLocationId=709276&amp;UrlSource=ATOZ&amp;Usage=ATOZ","Academic OneFile")</f>
        <v>Academic OneFile</v>
      </c>
    </row>
    <row r="654" spans="1:3" x14ac:dyDescent="0.25">
      <c r="A654" s="3"/>
      <c r="B654" s="7" t="s">
        <v>175</v>
      </c>
      <c r="C654" s="13" t="str">
        <f>HYPERLINK("http://atoz.ebsco.com/Link/PackageLocation/9194?PackageLocationId=3488427&amp;UrlSource=ATOZ&amp;Usage=ATOZ","OmniFile Full Text Mega (H.W. Wilson)")</f>
        <v>OmniFile Full Text Mega (H.W. Wilson)</v>
      </c>
    </row>
    <row r="655" spans="1:3" ht="30" x14ac:dyDescent="0.25">
      <c r="A655" s="12" t="s">
        <v>464</v>
      </c>
      <c r="B655" s="7" t="s">
        <v>465</v>
      </c>
      <c r="C655" s="13" t="str">
        <f>HYPERLINK("http://atoz.ebsco.com/Link/PackageLocation/9194?PackageLocationId=1330112&amp;UrlSource=ATOZ&amp;Usage=ATOZ","Education Research Complete")</f>
        <v>Education Research Complete</v>
      </c>
    </row>
    <row r="656" spans="1:3" ht="30" x14ac:dyDescent="0.25">
      <c r="A656" s="3"/>
      <c r="B656" s="7" t="s">
        <v>131</v>
      </c>
      <c r="C656" s="13" t="str">
        <f>HYPERLINK("http://atoz.ebsco.com/Link/PackageLocation/9194?PackageLocationId=3488642&amp;UrlSource=ATOZ&amp;Usage=ATOZ","OmniFile Full Text Mega (H.W. Wilson)")</f>
        <v>OmniFile Full Text Mega (H.W. Wilson)</v>
      </c>
    </row>
    <row r="657" spans="1:3" x14ac:dyDescent="0.25">
      <c r="A657" s="12" t="s">
        <v>269</v>
      </c>
      <c r="B657" s="7" t="s">
        <v>270</v>
      </c>
      <c r="C657" s="13" t="str">
        <f>HYPERLINK("http://atoz.ebsco.com/Link/PackageLocation/9194?PackageLocationId=718395&amp;UrlSource=ATOZ&amp;Usage=ATOZ","Education Research Complete")</f>
        <v>Education Research Complete</v>
      </c>
    </row>
    <row r="658" spans="1:3" x14ac:dyDescent="0.25">
      <c r="A658" s="3"/>
      <c r="B658" s="7" t="s">
        <v>271</v>
      </c>
      <c r="C658" s="13" t="str">
        <f>HYPERLINK("http://atoz.ebsco.com/Link/PackageLocation/9194?PackageLocationId=60480&amp;UrlSource=ATOZ&amp;Usage=ATOZ","JSTOR Arts &amp; Sciences IV Archive Collection")</f>
        <v>JSTOR Arts &amp; Sciences IV Archive Collection</v>
      </c>
    </row>
    <row r="659" spans="1:3" x14ac:dyDescent="0.25">
      <c r="A659" s="3"/>
      <c r="B659" s="7" t="s">
        <v>62</v>
      </c>
      <c r="C659" s="13" t="str">
        <f>HYPERLINK("http://atoz.ebsco.com/Link/PackageLocation/9194?PackageLocationId=1978349&amp;UrlSource=ATOZ&amp;Usage=ATOZ","Sage Journals Online")</f>
        <v>Sage Journals Online</v>
      </c>
    </row>
    <row r="660" spans="1:3" x14ac:dyDescent="0.25">
      <c r="A660" s="3"/>
      <c r="B660" s="4"/>
    </row>
    <row r="661" spans="1:3" x14ac:dyDescent="0.25">
      <c r="A661" s="3"/>
      <c r="B661" s="4"/>
    </row>
    <row r="662" spans="1:3" x14ac:dyDescent="0.25">
      <c r="A662" s="3"/>
      <c r="B662" s="4"/>
    </row>
    <row r="663" spans="1:3" x14ac:dyDescent="0.25">
      <c r="A663" s="11" t="s">
        <v>466</v>
      </c>
      <c r="B663" s="7"/>
    </row>
    <row r="664" spans="1:3" ht="30" x14ac:dyDescent="0.25">
      <c r="A664" s="12" t="s">
        <v>30</v>
      </c>
      <c r="B664" s="7" t="s">
        <v>467</v>
      </c>
      <c r="C664" s="13" t="str">
        <f>HYPERLINK("http://atoz.ebsco.com/Link/PackageLocation/9194?PackageLocationId=696929&amp;UrlSource=ATOZ&amp;Usage=ATOZ","Education Research Complete")</f>
        <v>Education Research Complete</v>
      </c>
    </row>
    <row r="665" spans="1:3" x14ac:dyDescent="0.25">
      <c r="A665" s="12" t="s">
        <v>468</v>
      </c>
      <c r="B665" s="7" t="s">
        <v>77</v>
      </c>
      <c r="C665" s="13" t="str">
        <f>HYPERLINK("http://atoz.ebsco.com/Link/PackageLocation/9194?PackageLocationId=1209063&amp;UrlSource=ATOZ&amp;Usage=ATOZ","Education Research Complete")</f>
        <v>Education Research Complete</v>
      </c>
    </row>
    <row r="666" spans="1:3" x14ac:dyDescent="0.25">
      <c r="A666" s="12" t="s">
        <v>469</v>
      </c>
      <c r="B666" s="7" t="s">
        <v>74</v>
      </c>
      <c r="C666" s="13" t="str">
        <f>HYPERLINK("http://atoz.ebsco.com/Link/PackageLocation/9194?PackageLocationId=696982&amp;UrlSource=ATOZ&amp;Usage=ATOZ","Education Research Complete")</f>
        <v>Education Research Complete</v>
      </c>
    </row>
    <row r="667" spans="1:3" x14ac:dyDescent="0.25">
      <c r="A667" s="3"/>
      <c r="B667" s="7" t="s">
        <v>315</v>
      </c>
      <c r="C667" s="13" t="str">
        <f>HYPERLINK("http://atoz.ebsco.com/Link/PackageLocation/9194?PackageLocationId=3486841&amp;UrlSource=ATOZ&amp;Usage=ATOZ","OmniFile Full Text Mega (H.W. Wilson)")</f>
        <v>OmniFile Full Text Mega (H.W. Wilson)</v>
      </c>
    </row>
    <row r="668" spans="1:3" x14ac:dyDescent="0.25">
      <c r="A668" s="3"/>
      <c r="B668" s="7" t="s">
        <v>60</v>
      </c>
      <c r="C668" s="13" t="str">
        <f>HYPERLINK("http://atoz.ebsco.com/Link/PackageLocation/9194?PackageLocationId=167386&amp;UrlSource=ATOZ&amp;Usage=ATOZ","Wiley Online Library Full Collection")</f>
        <v>Wiley Online Library Full Collection</v>
      </c>
    </row>
    <row r="669" spans="1:3" x14ac:dyDescent="0.25">
      <c r="A669" s="12" t="s">
        <v>470</v>
      </c>
      <c r="B669" s="7" t="s">
        <v>16</v>
      </c>
      <c r="C669" s="13" t="str">
        <f>HYPERLINK("http://atoz.ebsco.com/Link/PackageLocation/9194?PackageLocationId=299836&amp;UrlSource=ATOZ&amp;Usage=ATOZ","ScienceDirect Freedom Collection")</f>
        <v>ScienceDirect Freedom Collection</v>
      </c>
    </row>
    <row r="670" spans="1:3" x14ac:dyDescent="0.25">
      <c r="A670" s="12" t="s">
        <v>471</v>
      </c>
      <c r="B670" s="7" t="s">
        <v>26</v>
      </c>
      <c r="C670" s="13" t="str">
        <f>HYPERLINK("http://atoz.ebsco.com/Link/PackageLocation/9194?PackageLocationId=382441&amp;UrlSource=ATOZ&amp;Usage=ATOZ","DOAJ Directory of Open Access Journals")</f>
        <v>DOAJ Directory of Open Access Journals</v>
      </c>
    </row>
    <row r="671" spans="1:3" x14ac:dyDescent="0.25">
      <c r="A671" s="12" t="s">
        <v>63</v>
      </c>
      <c r="B671" s="7" t="s">
        <v>64</v>
      </c>
      <c r="C671" s="13" t="str">
        <f>HYPERLINK("http://atoz.ebsco.com/Link/PackageLocation/9194?PackageLocationId=697236&amp;UrlSource=ATOZ&amp;Usage=ATOZ","Education Research Complete")</f>
        <v>Education Research Complete</v>
      </c>
    </row>
    <row r="672" spans="1:3" ht="30" x14ac:dyDescent="0.25">
      <c r="A672" s="12" t="s">
        <v>472</v>
      </c>
      <c r="B672" s="7" t="s">
        <v>250</v>
      </c>
      <c r="C672" s="13" t="str">
        <f>HYPERLINK("http://atoz.ebsco.com/Link/PackageLocation/9194?PackageLocationId=1628250&amp;UrlSource=ATOZ&amp;Usage=ATOZ","Education Research Complete")</f>
        <v>Education Research Complete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sqref="A1:A30"/>
    </sheetView>
  </sheetViews>
  <sheetFormatPr defaultRowHeight="15" x14ac:dyDescent="0.25"/>
  <sheetData>
    <row r="1" spans="1:1" x14ac:dyDescent="0.25">
      <c r="A1" t="s">
        <v>473</v>
      </c>
    </row>
    <row r="2" spans="1:1" x14ac:dyDescent="0.25">
      <c r="A2" t="s">
        <v>474</v>
      </c>
    </row>
    <row r="3" spans="1:1" x14ac:dyDescent="0.25">
      <c r="A3" t="s">
        <v>475</v>
      </c>
    </row>
    <row r="4" spans="1:1" x14ac:dyDescent="0.25">
      <c r="A4" t="s">
        <v>476</v>
      </c>
    </row>
    <row r="5" spans="1:1" x14ac:dyDescent="0.25">
      <c r="A5" t="s">
        <v>477</v>
      </c>
    </row>
    <row r="6" spans="1:1" x14ac:dyDescent="0.25">
      <c r="A6" t="s">
        <v>479</v>
      </c>
    </row>
    <row r="7" spans="1:1" x14ac:dyDescent="0.25">
      <c r="A7" t="s">
        <v>478</v>
      </c>
    </row>
    <row r="8" spans="1:1" x14ac:dyDescent="0.25">
      <c r="A8">
        <v>284</v>
      </c>
    </row>
    <row r="9" spans="1:1" x14ac:dyDescent="0.25">
      <c r="A9">
        <v>289</v>
      </c>
    </row>
    <row r="10" spans="1:1" x14ac:dyDescent="0.25">
      <c r="A10">
        <v>300</v>
      </c>
    </row>
    <row r="11" spans="1:1" x14ac:dyDescent="0.25">
      <c r="A11">
        <v>329</v>
      </c>
    </row>
    <row r="12" spans="1:1" x14ac:dyDescent="0.25">
      <c r="A12">
        <v>336</v>
      </c>
    </row>
    <row r="13" spans="1:1" x14ac:dyDescent="0.25">
      <c r="A13">
        <v>351</v>
      </c>
    </row>
    <row r="14" spans="1:1" x14ac:dyDescent="0.25">
      <c r="A14">
        <v>376</v>
      </c>
    </row>
    <row r="15" spans="1:1" x14ac:dyDescent="0.25">
      <c r="A15">
        <v>409</v>
      </c>
    </row>
    <row r="16" spans="1:1" x14ac:dyDescent="0.25">
      <c r="A16">
        <v>416</v>
      </c>
    </row>
    <row r="17" spans="1:1" x14ac:dyDescent="0.25">
      <c r="A17">
        <v>429</v>
      </c>
    </row>
    <row r="18" spans="1:1" x14ac:dyDescent="0.25">
      <c r="A18">
        <v>450</v>
      </c>
    </row>
    <row r="19" spans="1:1" x14ac:dyDescent="0.25">
      <c r="A19">
        <v>457</v>
      </c>
    </row>
    <row r="20" spans="1:1" x14ac:dyDescent="0.25">
      <c r="A20">
        <v>478</v>
      </c>
    </row>
    <row r="21" spans="1:1" x14ac:dyDescent="0.25">
      <c r="A21">
        <v>500</v>
      </c>
    </row>
    <row r="22" spans="1:1" x14ac:dyDescent="0.25">
      <c r="A22">
        <v>511</v>
      </c>
    </row>
    <row r="23" spans="1:1" x14ac:dyDescent="0.25">
      <c r="A23">
        <v>521</v>
      </c>
    </row>
    <row r="24" spans="1:1" x14ac:dyDescent="0.25">
      <c r="A24">
        <v>533</v>
      </c>
    </row>
    <row r="25" spans="1:1" x14ac:dyDescent="0.25">
      <c r="A25">
        <v>559</v>
      </c>
    </row>
    <row r="26" spans="1:1" x14ac:dyDescent="0.25">
      <c r="A26">
        <v>566</v>
      </c>
    </row>
    <row r="27" spans="1:1" x14ac:dyDescent="0.25">
      <c r="A27">
        <v>576</v>
      </c>
    </row>
    <row r="28" spans="1:1" x14ac:dyDescent="0.25">
      <c r="A28">
        <v>605</v>
      </c>
    </row>
    <row r="29" spans="1:1" x14ac:dyDescent="0.25">
      <c r="A29">
        <v>614</v>
      </c>
    </row>
    <row r="30" spans="1:1" x14ac:dyDescent="0.25">
      <c r="A30">
        <v>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refdesk</dc:creator>
  <cp:lastModifiedBy>werdeljc</cp:lastModifiedBy>
  <dcterms:created xsi:type="dcterms:W3CDTF">2012-08-16T14:25:15Z</dcterms:created>
  <dcterms:modified xsi:type="dcterms:W3CDTF">2012-08-16T16:23:04Z</dcterms:modified>
</cp:coreProperties>
</file>